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Extraharddrive\Aktiva_arbeten\SvenskRaps\Kalkyler hemsida\00_2018-framåt-VALLFRÖ\Uppdat 1 juli -22\"/>
    </mc:Choice>
  </mc:AlternateContent>
  <xr:revisionPtr revIDLastSave="0" documentId="13_ncr:1_{75554E93-6156-4703-8D61-FBF11996D166}" xr6:coauthVersionLast="47" xr6:coauthVersionMax="47" xr10:uidLastSave="{00000000-0000-0000-0000-000000000000}"/>
  <bookViews>
    <workbookView xWindow="-120" yWindow="-120" windowWidth="38640" windowHeight="21240" tabRatio="940" activeTab="2" xr2:uid="{00000000-000D-0000-FFFF-FFFF00000000}"/>
  </bookViews>
  <sheets>
    <sheet name="Välkommen !" sheetId="15" r:id="rId1"/>
    <sheet name="Grödjämförelse  Diagram" sheetId="10" r:id="rId2"/>
    <sheet name="Rödklöver 2n" sheetId="6" r:id="rId3"/>
    <sheet name="Vitklöver" sheetId="17" r:id="rId4"/>
    <sheet name="Timotej" sheetId="19" r:id="rId5"/>
    <sheet name="Rödsvingel" sheetId="20" r:id="rId6"/>
    <sheet name="Ängsgröe" sheetId="23" r:id="rId7"/>
    <sheet name="Ängssvingel" sheetId="24" r:id="rId8"/>
    <sheet name="Vårkorn Malt" sheetId="25" r:id="rId9"/>
    <sheet name="Höstvete Bröd" sheetId="26" r:id="rId10"/>
    <sheet name="Maskinkostn." sheetId="8" state="hidden" r:id="rId11"/>
    <sheet name="Gödningskostn." sheetId="13" state="hidden" r:id="rId12"/>
    <sheet name="Växtskyddskostn." sheetId="14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0" l="1"/>
  <c r="F46" i="6"/>
  <c r="F46" i="17"/>
  <c r="C41" i="25" l="1"/>
  <c r="C43" i="26" l="1"/>
  <c r="F43" i="26" s="1"/>
  <c r="F25" i="26"/>
  <c r="E22" i="26"/>
  <c r="F22" i="26" s="1"/>
  <c r="E21" i="26"/>
  <c r="F21" i="26" s="1"/>
  <c r="E20" i="26"/>
  <c r="F20" i="26" s="1"/>
  <c r="E19" i="26"/>
  <c r="F44" i="26"/>
  <c r="E42" i="26"/>
  <c r="F42" i="26" s="1"/>
  <c r="E41" i="26"/>
  <c r="F41" i="26" s="1"/>
  <c r="E40" i="26"/>
  <c r="F40" i="26" s="1"/>
  <c r="E39" i="26"/>
  <c r="F39" i="26" s="1"/>
  <c r="E38" i="26"/>
  <c r="F38" i="26" s="1"/>
  <c r="E37" i="26"/>
  <c r="F37" i="26" s="1"/>
  <c r="E36" i="26"/>
  <c r="F36" i="26" s="1"/>
  <c r="F32" i="26"/>
  <c r="C30" i="26"/>
  <c r="F30" i="26" s="1"/>
  <c r="E27" i="26"/>
  <c r="F27" i="26" s="1"/>
  <c r="E24" i="26"/>
  <c r="F24" i="26" s="1"/>
  <c r="F19" i="26"/>
  <c r="F17" i="26"/>
  <c r="F16" i="26"/>
  <c r="F15" i="26"/>
  <c r="F14" i="26"/>
  <c r="C10" i="26"/>
  <c r="F10" i="26" s="1"/>
  <c r="F9" i="26"/>
  <c r="F8" i="26"/>
  <c r="F11" i="26" l="1"/>
  <c r="F45" i="26"/>
  <c r="C31" i="26"/>
  <c r="F31" i="26" s="1"/>
  <c r="F33" i="26" s="1"/>
  <c r="F42" i="25"/>
  <c r="C28" i="25"/>
  <c r="F28" i="25" s="1"/>
  <c r="E25" i="25"/>
  <c r="F25" i="25" s="1"/>
  <c r="E22" i="25"/>
  <c r="F22" i="25" s="1"/>
  <c r="F14" i="25"/>
  <c r="F41" i="25"/>
  <c r="E40" i="25"/>
  <c r="F40" i="25" s="1"/>
  <c r="E39" i="25"/>
  <c r="F39" i="25" s="1"/>
  <c r="E38" i="25"/>
  <c r="F38" i="25" s="1"/>
  <c r="E37" i="25"/>
  <c r="F37" i="25" s="1"/>
  <c r="E36" i="25"/>
  <c r="F36" i="25" s="1"/>
  <c r="E35" i="25"/>
  <c r="F35" i="25" s="1"/>
  <c r="E34" i="25"/>
  <c r="F34" i="25" s="1"/>
  <c r="F30" i="25"/>
  <c r="F23" i="25"/>
  <c r="F20" i="25"/>
  <c r="E19" i="25"/>
  <c r="F19" i="25" s="1"/>
  <c r="F15" i="25"/>
  <c r="C10" i="25"/>
  <c r="F10" i="25" s="1"/>
  <c r="F9" i="25"/>
  <c r="F8" i="25"/>
  <c r="F46" i="26" l="1"/>
  <c r="B11" i="10" s="1"/>
  <c r="F43" i="25"/>
  <c r="C29" i="25"/>
  <c r="F29" i="25" s="1"/>
  <c r="F16" i="25"/>
  <c r="F11" i="25"/>
  <c r="F17" i="25"/>
  <c r="C9" i="10"/>
  <c r="E29" i="24"/>
  <c r="F29" i="24" s="1"/>
  <c r="E21" i="24"/>
  <c r="F21" i="24" s="1"/>
  <c r="E49" i="24"/>
  <c r="F49" i="24" s="1"/>
  <c r="E48" i="24"/>
  <c r="F48" i="24" s="1"/>
  <c r="E47" i="24"/>
  <c r="F47" i="24" s="1"/>
  <c r="E46" i="24"/>
  <c r="F46" i="24" s="1"/>
  <c r="E45" i="24"/>
  <c r="F45" i="24" s="1"/>
  <c r="E44" i="24"/>
  <c r="F44" i="24" s="1"/>
  <c r="E43" i="24"/>
  <c r="F43" i="24" s="1"/>
  <c r="E42" i="24"/>
  <c r="F42" i="24" s="1"/>
  <c r="E41" i="24"/>
  <c r="F41" i="24" s="1"/>
  <c r="F36" i="24"/>
  <c r="C34" i="24"/>
  <c r="C33" i="24"/>
  <c r="F33" i="24" s="1"/>
  <c r="F32" i="24"/>
  <c r="E25" i="24"/>
  <c r="F25" i="24" s="1"/>
  <c r="E23" i="24"/>
  <c r="F23" i="24" s="1"/>
  <c r="E22" i="24"/>
  <c r="F22" i="24" s="1"/>
  <c r="F17" i="24"/>
  <c r="F16" i="24"/>
  <c r="C11" i="24"/>
  <c r="C19" i="24" s="1"/>
  <c r="F10" i="24"/>
  <c r="F9" i="24"/>
  <c r="C8" i="10"/>
  <c r="F47" i="23"/>
  <c r="F46" i="23"/>
  <c r="E25" i="23"/>
  <c r="F25" i="23" s="1"/>
  <c r="E45" i="23"/>
  <c r="F45" i="23" s="1"/>
  <c r="E44" i="23"/>
  <c r="F44" i="23" s="1"/>
  <c r="E43" i="23"/>
  <c r="F43" i="23" s="1"/>
  <c r="E42" i="23"/>
  <c r="F42" i="23" s="1"/>
  <c r="E41" i="23"/>
  <c r="F41" i="23" s="1"/>
  <c r="E40" i="23"/>
  <c r="F40" i="23" s="1"/>
  <c r="E39" i="23"/>
  <c r="F39" i="23" s="1"/>
  <c r="E38" i="23"/>
  <c r="F38" i="23" s="1"/>
  <c r="E37" i="23"/>
  <c r="F37" i="23" s="1"/>
  <c r="F32" i="23"/>
  <c r="C30" i="23"/>
  <c r="C31" i="23" s="1"/>
  <c r="F31" i="23" s="1"/>
  <c r="C29" i="23"/>
  <c r="F29" i="23" s="1"/>
  <c r="F28" i="23"/>
  <c r="E23" i="23"/>
  <c r="F23" i="23" s="1"/>
  <c r="E22" i="23"/>
  <c r="F22" i="23" s="1"/>
  <c r="E21" i="23"/>
  <c r="F21" i="23" s="1"/>
  <c r="F17" i="23"/>
  <c r="F16" i="23"/>
  <c r="C11" i="23"/>
  <c r="C19" i="23" s="1"/>
  <c r="F10" i="23"/>
  <c r="F9" i="23"/>
  <c r="C7" i="10"/>
  <c r="E23" i="20"/>
  <c r="F23" i="20" s="1"/>
  <c r="E21" i="20"/>
  <c r="F21" i="20" s="1"/>
  <c r="E48" i="20"/>
  <c r="F48" i="20" s="1"/>
  <c r="E47" i="20"/>
  <c r="F47" i="20" s="1"/>
  <c r="E46" i="20"/>
  <c r="F46" i="20" s="1"/>
  <c r="E45" i="20"/>
  <c r="F45" i="20" s="1"/>
  <c r="E44" i="20"/>
  <c r="F44" i="20" s="1"/>
  <c r="E43" i="20"/>
  <c r="F43" i="20" s="1"/>
  <c r="E42" i="20"/>
  <c r="F42" i="20" s="1"/>
  <c r="E41" i="20"/>
  <c r="F41" i="20" s="1"/>
  <c r="E40" i="20"/>
  <c r="F40" i="20" s="1"/>
  <c r="F35" i="20"/>
  <c r="C33" i="20"/>
  <c r="C34" i="20" s="1"/>
  <c r="F34" i="20" s="1"/>
  <c r="C32" i="20"/>
  <c r="F32" i="20" s="1"/>
  <c r="F31" i="20"/>
  <c r="E28" i="20"/>
  <c r="F28" i="20" s="1"/>
  <c r="E24" i="20"/>
  <c r="F24" i="20" s="1"/>
  <c r="E22" i="20"/>
  <c r="F22" i="20" s="1"/>
  <c r="F17" i="20"/>
  <c r="F16" i="20"/>
  <c r="F10" i="20"/>
  <c r="F9" i="20"/>
  <c r="C35" i="24" l="1"/>
  <c r="F35" i="24" s="1"/>
  <c r="F11" i="20"/>
  <c r="F13" i="20" s="1"/>
  <c r="C19" i="20"/>
  <c r="F19" i="20" s="1"/>
  <c r="F48" i="23"/>
  <c r="C18" i="20"/>
  <c r="F18" i="20" s="1"/>
  <c r="F31" i="25"/>
  <c r="F44" i="25" s="1"/>
  <c r="B10" i="10" s="1"/>
  <c r="F19" i="24"/>
  <c r="C18" i="24"/>
  <c r="F18" i="24" s="1"/>
  <c r="F50" i="24"/>
  <c r="F34" i="24"/>
  <c r="F11" i="24"/>
  <c r="F19" i="23"/>
  <c r="F11" i="23"/>
  <c r="F13" i="23" s="1"/>
  <c r="F30" i="23"/>
  <c r="C18" i="23"/>
  <c r="F18" i="23" s="1"/>
  <c r="F33" i="20"/>
  <c r="F36" i="20" s="1"/>
  <c r="F49" i="20"/>
  <c r="C6" i="10"/>
  <c r="E27" i="19"/>
  <c r="F27" i="19" s="1"/>
  <c r="E23" i="19"/>
  <c r="F23" i="19" s="1"/>
  <c r="E22" i="19"/>
  <c r="F22" i="19" s="1"/>
  <c r="E21" i="19"/>
  <c r="F21" i="19" s="1"/>
  <c r="F16" i="19"/>
  <c r="E47" i="19"/>
  <c r="F47" i="19" s="1"/>
  <c r="E46" i="19"/>
  <c r="F46" i="19" s="1"/>
  <c r="E45" i="19"/>
  <c r="F45" i="19" s="1"/>
  <c r="E44" i="19"/>
  <c r="F44" i="19" s="1"/>
  <c r="E43" i="19"/>
  <c r="F43" i="19" s="1"/>
  <c r="E42" i="19"/>
  <c r="F42" i="19" s="1"/>
  <c r="E41" i="19"/>
  <c r="F41" i="19" s="1"/>
  <c r="E40" i="19"/>
  <c r="F40" i="19" s="1"/>
  <c r="E39" i="19"/>
  <c r="F39" i="19" s="1"/>
  <c r="F34" i="19"/>
  <c r="C32" i="19"/>
  <c r="C33" i="19" s="1"/>
  <c r="F33" i="19" s="1"/>
  <c r="C31" i="19"/>
  <c r="F31" i="19" s="1"/>
  <c r="F30" i="19"/>
  <c r="F17" i="19"/>
  <c r="C11" i="19"/>
  <c r="F10" i="19"/>
  <c r="F9" i="19"/>
  <c r="F37" i="24" l="1"/>
  <c r="F38" i="24" s="1"/>
  <c r="C19" i="19"/>
  <c r="F19" i="19" s="1"/>
  <c r="C18" i="19"/>
  <c r="F18" i="19" s="1"/>
  <c r="F37" i="20"/>
  <c r="F50" i="20" s="1"/>
  <c r="B7" i="10" s="1"/>
  <c r="F13" i="24"/>
  <c r="F33" i="23"/>
  <c r="F34" i="23" s="1"/>
  <c r="F49" i="23" s="1"/>
  <c r="B8" i="10" s="1"/>
  <c r="F32" i="19"/>
  <c r="F48" i="19"/>
  <c r="F11" i="19"/>
  <c r="F13" i="19" s="1"/>
  <c r="C5" i="10"/>
  <c r="C4" i="10"/>
  <c r="E22" i="17"/>
  <c r="F22" i="17" s="1"/>
  <c r="F48" i="17"/>
  <c r="E47" i="17"/>
  <c r="F47" i="17" s="1"/>
  <c r="E45" i="17"/>
  <c r="F45" i="17" s="1"/>
  <c r="E44" i="17"/>
  <c r="F44" i="17" s="1"/>
  <c r="E43" i="17"/>
  <c r="F43" i="17" s="1"/>
  <c r="E42" i="17"/>
  <c r="F42" i="17" s="1"/>
  <c r="E41" i="17"/>
  <c r="F41" i="17" s="1"/>
  <c r="E40" i="17"/>
  <c r="F40" i="17" s="1"/>
  <c r="E39" i="17"/>
  <c r="F39" i="17" s="1"/>
  <c r="E38" i="17"/>
  <c r="F38" i="17" s="1"/>
  <c r="F33" i="17"/>
  <c r="F32" i="17"/>
  <c r="C30" i="17"/>
  <c r="C31" i="17" s="1"/>
  <c r="F31" i="17" s="1"/>
  <c r="C29" i="17"/>
  <c r="F29" i="17" s="1"/>
  <c r="F28" i="17"/>
  <c r="E20" i="17"/>
  <c r="F20" i="17" s="1"/>
  <c r="F16" i="17"/>
  <c r="F15" i="17"/>
  <c r="C11" i="17"/>
  <c r="F10" i="17"/>
  <c r="F9" i="17"/>
  <c r="C18" i="17" l="1"/>
  <c r="F18" i="17" s="1"/>
  <c r="C17" i="17"/>
  <c r="F17" i="17"/>
  <c r="F51" i="24"/>
  <c r="B9" i="10" s="1"/>
  <c r="F35" i="19"/>
  <c r="F36" i="19" s="1"/>
  <c r="F49" i="19" s="1"/>
  <c r="B6" i="10" s="1"/>
  <c r="F49" i="17"/>
  <c r="F30" i="17"/>
  <c r="F11" i="17"/>
  <c r="F12" i="17" l="1"/>
  <c r="F34" i="17"/>
  <c r="F35" i="17" s="1"/>
  <c r="F50" i="17" l="1"/>
  <c r="B5" i="10" s="1"/>
  <c r="E20" i="6" l="1"/>
  <c r="F16" i="6" l="1"/>
  <c r="E38" i="6" l="1"/>
  <c r="E47" i="6"/>
  <c r="E45" i="6"/>
  <c r="E44" i="6"/>
  <c r="E43" i="6"/>
  <c r="F43" i="6" s="1"/>
  <c r="E42" i="6"/>
  <c r="F42" i="6" s="1"/>
  <c r="E41" i="6"/>
  <c r="E40" i="6"/>
  <c r="E39" i="6"/>
  <c r="F39" i="6" s="1"/>
  <c r="F48" i="6" l="1"/>
  <c r="F47" i="6"/>
  <c r="F45" i="6"/>
  <c r="F44" i="6"/>
  <c r="F41" i="6"/>
  <c r="F40" i="6"/>
  <c r="F38" i="6" l="1"/>
  <c r="F49" i="6" s="1"/>
  <c r="F28" i="6" l="1"/>
  <c r="F33" i="6" l="1"/>
  <c r="F32" i="6"/>
  <c r="C29" i="6"/>
  <c r="F29" i="6" s="1"/>
  <c r="C30" i="6"/>
  <c r="F30" i="6" s="1"/>
  <c r="C31" i="6" l="1"/>
  <c r="F31" i="6" s="1"/>
  <c r="F20" i="6"/>
  <c r="F23" i="6"/>
  <c r="F15" i="6"/>
  <c r="C11" i="6"/>
  <c r="F10" i="6"/>
  <c r="F9" i="6"/>
  <c r="F11" i="6" l="1"/>
  <c r="F34" i="6" s="1"/>
  <c r="C18" i="6"/>
  <c r="F18" i="6" s="1"/>
  <c r="C17" i="6"/>
  <c r="F17" i="6" s="1"/>
  <c r="F12" i="6" l="1"/>
  <c r="F35" i="6"/>
  <c r="F50" i="6" l="1"/>
  <c r="B4" i="10" s="1"/>
</calcChain>
</file>

<file path=xl/sharedStrings.xml><?xml version="1.0" encoding="utf-8"?>
<sst xmlns="http://schemas.openxmlformats.org/spreadsheetml/2006/main" count="874" uniqueCount="218">
  <si>
    <t>Mängd</t>
  </si>
  <si>
    <t>2n</t>
  </si>
  <si>
    <t>Enhet</t>
  </si>
  <si>
    <t>Summa</t>
  </si>
  <si>
    <t>Konventionellt frö</t>
  </si>
  <si>
    <t>Frö, normkvalitet</t>
  </si>
  <si>
    <t>Förfruktsvärde</t>
  </si>
  <si>
    <t>Lagringsersättning</t>
  </si>
  <si>
    <t>Summa intäkter</t>
  </si>
  <si>
    <t>Utsäde</t>
  </si>
  <si>
    <t>Gödsel</t>
  </si>
  <si>
    <t>N</t>
  </si>
  <si>
    <t>P</t>
  </si>
  <si>
    <t>K</t>
  </si>
  <si>
    <t>Ogräsbekämpning:</t>
  </si>
  <si>
    <t>Basagran SG</t>
  </si>
  <si>
    <t>kg</t>
  </si>
  <si>
    <t>Reglone</t>
  </si>
  <si>
    <t>Insektsbehandling:</t>
  </si>
  <si>
    <t>l</t>
  </si>
  <si>
    <t>Biscaya</t>
  </si>
  <si>
    <t>Analys</t>
  </si>
  <si>
    <t>Grundavgift</t>
  </si>
  <si>
    <t>fast</t>
  </si>
  <si>
    <t>rörlig</t>
  </si>
  <si>
    <t>Rensning</t>
  </si>
  <si>
    <t>69 öre per kg vid normalt rensutbyte, 85 %</t>
  </si>
  <si>
    <t>Inklusive startavgift för rensning och kostnad för fältbesiktning</t>
  </si>
  <si>
    <t>Torkning</t>
  </si>
  <si>
    <t>Pollinering, bisamhälle</t>
  </si>
  <si>
    <t>Ingen medtagen kostnad för ogräsbekämpning insåningsåret, skall köras ändå.</t>
  </si>
  <si>
    <t>Kalkning/kvickrot</t>
  </si>
  <si>
    <t>vart fjärde år</t>
  </si>
  <si>
    <t>Fröodlaravgift</t>
  </si>
  <si>
    <t>Summa rörliga kostnader</t>
  </si>
  <si>
    <t>Spridning handelsgödsel</t>
  </si>
  <si>
    <t>Sprutning</t>
  </si>
  <si>
    <t>Tröskning</t>
  </si>
  <si>
    <t>Putsning</t>
  </si>
  <si>
    <t>Övriga transporter mm .</t>
  </si>
  <si>
    <t>Handplockning</t>
  </si>
  <si>
    <t>Summa arbets- och maskinkostnader</t>
  </si>
  <si>
    <t>Info om kalkylen:</t>
  </si>
  <si>
    <t>Timotej</t>
  </si>
  <si>
    <t>Halm</t>
  </si>
  <si>
    <t>Enligt bedömning SFO</t>
  </si>
  <si>
    <t>Ariane S</t>
  </si>
  <si>
    <t>Diflanil/Legacy</t>
  </si>
  <si>
    <t>Moddus M</t>
  </si>
  <si>
    <t>Höst + vår</t>
  </si>
  <si>
    <t>Rödsvingel</t>
  </si>
  <si>
    <t>Focus Ultra</t>
  </si>
  <si>
    <t>Medtagen både höst och vår som kvalitetssäkring, spillsäd år 1 efter skörd av huvudgröda och inför skörd skördeåret mot kvickrot, losta och renkavle mm.</t>
  </si>
  <si>
    <t>Efter skörd andra året för att avdöda gräsvallen och eventuellt gräsogräs.</t>
  </si>
  <si>
    <t>74 öre per kg vid normalt rensutbyte, 85 %</t>
  </si>
  <si>
    <t>Ängsgröe</t>
  </si>
  <si>
    <t>69 öre per kg vid normalt rensutbyte, 88 %</t>
  </si>
  <si>
    <t>Höst x 2</t>
  </si>
  <si>
    <t>Ängssvingel</t>
  </si>
  <si>
    <t>Normalt 88 % i ängssvingel</t>
  </si>
  <si>
    <t>Normalt 85 % i rödsvingel</t>
  </si>
  <si>
    <t>Normalt 72 % i ängsgröe</t>
  </si>
  <si>
    <t>65 öre per kg vid normalt rensutbyte, 88 %</t>
  </si>
  <si>
    <t>Vitklöver</t>
  </si>
  <si>
    <t>Motsvarande bortförsel 6 kg P per ton frö och 11 kg K per ton frö</t>
  </si>
  <si>
    <t>64 öre per kg vid normalt rensutbyte, 85 %</t>
  </si>
  <si>
    <t>Maskin:</t>
  </si>
  <si>
    <t>Enhet:</t>
  </si>
  <si>
    <t>kr/ha</t>
  </si>
  <si>
    <t>Anändning:</t>
  </si>
  <si>
    <t>Normal</t>
  </si>
  <si>
    <t>Hög kapacitet (+20%):</t>
  </si>
  <si>
    <t xml:space="preserve">25 fots tröska </t>
  </si>
  <si>
    <t xml:space="preserve">Plöjning </t>
  </si>
  <si>
    <t>Stubbearbetning</t>
  </si>
  <si>
    <t>Kapacitet (ha/h):</t>
  </si>
  <si>
    <t>Antagande</t>
  </si>
  <si>
    <t>Plöjning</t>
  </si>
  <si>
    <t>Täckningsbidrag 2</t>
  </si>
  <si>
    <t>Vältning</t>
  </si>
  <si>
    <t>Sådd (4 m. Rapid)</t>
  </si>
  <si>
    <t>Kr/ha</t>
  </si>
  <si>
    <t>Stubbearbetning (tallrik 6,5m)</t>
  </si>
  <si>
    <t>Övriga transporter, inlastning mm .</t>
  </si>
  <si>
    <t>Sådd</t>
  </si>
  <si>
    <t>Räknar med 1/3 kapacitet jmf med spannmål, dvs. 1,2 trösktimmar per ha.</t>
  </si>
  <si>
    <t>Varierar, viktigt för betydelsen av ett rent fält</t>
  </si>
  <si>
    <t>Strängläggning</t>
  </si>
  <si>
    <t>Tröskfaktor:</t>
  </si>
  <si>
    <t>0,33 kapacitet och faktor 0,75 i röd- och vitklöver</t>
  </si>
  <si>
    <t>0,25 kapacitet och faktor 0,75 i ängsgröe</t>
  </si>
  <si>
    <t>0,5 kapacitet och faktor 0,85</t>
  </si>
  <si>
    <t>Comet Pro</t>
  </si>
  <si>
    <t>Mangannitrat</t>
  </si>
  <si>
    <t>Torkning, torkavtal</t>
  </si>
  <si>
    <t>efter 2:a året</t>
  </si>
  <si>
    <t>Arbete</t>
  </si>
  <si>
    <t>Gröda</t>
  </si>
  <si>
    <t>Höstvete</t>
  </si>
  <si>
    <t>Boxer</t>
  </si>
  <si>
    <t>Starane XL</t>
  </si>
  <si>
    <t>Express 50 SX</t>
  </si>
  <si>
    <t>g</t>
  </si>
  <si>
    <t>Mavrik</t>
  </si>
  <si>
    <t>Armure</t>
  </si>
  <si>
    <t>Kr/ha (2016)</t>
  </si>
  <si>
    <t>(8,5 ha/h)</t>
  </si>
  <si>
    <t>Tröskning (25 fot skakare)</t>
  </si>
  <si>
    <t>Maskinkostnader från Maskinkostnadshäftet 2018</t>
  </si>
  <si>
    <t>Gödningskostnader</t>
  </si>
  <si>
    <t>kr/kg</t>
  </si>
  <si>
    <t>Växtskyddskostnader</t>
  </si>
  <si>
    <t>Preparat</t>
  </si>
  <si>
    <t>Kr/kg, kr/l, kr/g</t>
  </si>
  <si>
    <t>Roundup</t>
  </si>
  <si>
    <t>Hussar Plus OD</t>
  </si>
  <si>
    <t>Folicur Xpert</t>
  </si>
  <si>
    <t>Beta-Baythroid</t>
  </si>
  <si>
    <t>Motsvarande bortförsel, 4 kg P per ton frö och 8 kg K per ton frö, plus ett behov om ca 15 kg P och 30 kg K för grödan på två års basis</t>
  </si>
  <si>
    <t>Express</t>
  </si>
  <si>
    <t>Ascra Xpro</t>
  </si>
  <si>
    <t>Sorttyp</t>
  </si>
  <si>
    <t>hektar</t>
  </si>
  <si>
    <t>kilo per hektar</t>
  </si>
  <si>
    <t>Grundskörd</t>
  </si>
  <si>
    <t>Rensutbyte</t>
  </si>
  <si>
    <t>Areal</t>
  </si>
  <si>
    <t>Efter 30 september lagrat 1 månad</t>
  </si>
  <si>
    <t>Per 10 500 kg rensad vara</t>
  </si>
  <si>
    <t>Cirkapris kronor per kilo kostnad för torkning från 18 till 12 % vattenhalt</t>
  </si>
  <si>
    <t>1 % av intäkten minus grundavgift, analys och rensningskostnad</t>
  </si>
  <si>
    <t>INTÄKTER</t>
  </si>
  <si>
    <t>DIREKTA KOSTNADER</t>
  </si>
  <si>
    <t>ÖVRIGA RÖRLIGA KOSTNADER</t>
  </si>
  <si>
    <t>ARBETS- OCH MASKINKOSTNADER</t>
  </si>
  <si>
    <t xml:space="preserve">Skördevariation senaste 4 åren för ekologiskt samt konventionellt odlat frö. </t>
  </si>
  <si>
    <t>Skörd, kg/ha</t>
  </si>
  <si>
    <t>Troligtvis ingen körning då bortförseln är liten.</t>
  </si>
  <si>
    <t>Kan antingen vara stubben eller som avputsning på våren skördeåret, varierar.</t>
  </si>
  <si>
    <t>Ej behov i klövergröda.</t>
  </si>
  <si>
    <t>Transport + inlastning av gröda.</t>
  </si>
  <si>
    <t>1 %</t>
  </si>
  <si>
    <t>tim per ha</t>
  </si>
  <si>
    <t>Grundinfo</t>
  </si>
  <si>
    <t>Normskörd</t>
  </si>
  <si>
    <t>Normkvalitet</t>
  </si>
  <si>
    <t>Gödsel P&amp;K</t>
  </si>
  <si>
    <t>Ogräs insåningsåret</t>
  </si>
  <si>
    <t>Nedvissning</t>
  </si>
  <si>
    <t>Rensningskostnad</t>
  </si>
  <si>
    <t>Pollinering</t>
  </si>
  <si>
    <t>à pris, kr</t>
  </si>
  <si>
    <t>st.</t>
  </si>
  <si>
    <t>0,5 anger att man sår 2 grödor vid ett tillfälle.</t>
  </si>
  <si>
    <t>Konventionellt</t>
  </si>
  <si>
    <t>Ekologiskt</t>
  </si>
  <si>
    <t>0,5 anger att åtgärden fördelas på 2 år.</t>
  </si>
  <si>
    <t>Diploid sort 350-400 kg/ha, Tetraploid (4n) 75-100 kg/ha</t>
  </si>
  <si>
    <t>90 % rent grott frö efter beräkning med hänsyn tagen till grobarhet och annan art i certifieringsanalys. Prisjustering efter kvalitetsfaktor plus och minus på grundpriset vid 90 % rent grott frö.</t>
  </si>
  <si>
    <t xml:space="preserve">1200 kg höstvete, pris 1:50. </t>
  </si>
  <si>
    <t>Vid konventionell fröodling kan strängläggning vara ett komplement utöver Reglone för att underlätta skördemomentet.</t>
  </si>
  <si>
    <t>Normalt 85 %</t>
  </si>
  <si>
    <t>Osäkert pris per samhälle, utgångspunkt är 2 samhällen per hektar</t>
  </si>
  <si>
    <t>Rödklöver 2n</t>
  </si>
  <si>
    <t>Maltkorn</t>
  </si>
  <si>
    <t>Jämförelse TB 2 för olika grödor</t>
  </si>
  <si>
    <t>Normskörd/din angivna skörd</t>
  </si>
  <si>
    <t>TB 2 vid normal skördenivå alternativt TB 2 för grödor där egna värden angivits</t>
  </si>
  <si>
    <r>
      <t>Utsäde</t>
    </r>
    <r>
      <rPr>
        <i/>
        <sz val="10"/>
        <color theme="1"/>
        <rFont val="Calibri"/>
        <family val="2"/>
        <scheme val="minor"/>
      </rPr>
      <t xml:space="preserve"> (fördelas på 2 år)</t>
    </r>
  </si>
  <si>
    <r>
      <t xml:space="preserve">Roundup </t>
    </r>
    <r>
      <rPr>
        <i/>
        <sz val="10"/>
        <color theme="1"/>
        <rFont val="Calibri"/>
        <family val="2"/>
        <scheme val="minor"/>
      </rPr>
      <t>(år 2)</t>
    </r>
  </si>
  <si>
    <r>
      <t xml:space="preserve">Halm </t>
    </r>
    <r>
      <rPr>
        <i/>
        <sz val="10"/>
        <color theme="1"/>
        <rFont val="Calibri"/>
        <family val="2"/>
        <scheme val="minor"/>
      </rPr>
      <t>(hackas)</t>
    </r>
  </si>
  <si>
    <t>Stråförkortning</t>
  </si>
  <si>
    <t>Endast ogräs fröår + insekt + stråförkortning + ev svamp/Roundup efteråt</t>
  </si>
  <si>
    <t>Räknar med 50 % kapacitet jmf. spannmål, dvs. 0,8 trösktimmar per ha</t>
  </si>
  <si>
    <t>91 % rent grott frö efter beräkning med hänsyn tagen till grobarhet och annan art i certifieringsanalys. Prisjustering efter kvalitetsfaktor plus och minus på grundpriset vid 91 % rent grott frö.</t>
  </si>
  <si>
    <t>Inget förfruktsvärde om höstspannmål sås efter gräset.</t>
  </si>
  <si>
    <t>Beräknat på 2 års liggtid för vallen, dvs. halverad utsädeskostnad</t>
  </si>
  <si>
    <t>Roundup år 2</t>
  </si>
  <si>
    <t>Normalt 88 %</t>
  </si>
  <si>
    <t>Motsvarande bortförsel, 4 kg P per ton frö och 8 kg K per ton frö, samt bortförsel av halmen 1 kg P och 10 kg K per ton halm, obs endast bortförsel ett år av två.</t>
  </si>
  <si>
    <t>Svampbehandling</t>
  </si>
  <si>
    <t>tim/ha</t>
  </si>
  <si>
    <t>2 ggr ogräs fröår + svamp + svamp/Roundup efteråt</t>
  </si>
  <si>
    <t>Räknar med 25 % kapacitet jmf. spannmål, dvs. 1,6 trösktimmar per ha</t>
  </si>
  <si>
    <t>Höst x 2, ibland bara 1 gång</t>
  </si>
  <si>
    <t>Obefintlig odling</t>
  </si>
  <si>
    <t>85 % rent grott frö efter beräkning med hänsyn tagen till grobarhet och annan art i certifieringsanalys. Prisjustering efter kvalitetsfaktor plus och minus på grundpriset vid 85 % rent grott frö.</t>
  </si>
  <si>
    <t>1:04 kr per kg vid normalt rensutbyte, 72 %</t>
  </si>
  <si>
    <t>Insektsbehandling</t>
  </si>
  <si>
    <t>ogräs fröår + insekt + stråförkortning + svamp + svamp/Roundup efteråt</t>
  </si>
  <si>
    <t>93 % rent grott frö efter beräkning med hänsyn tagen till grobarhet och annan art i certifieringsanalys. Prisjustering efter kvalitetsfaktor plus och minus på grundpriset vid 88 % rent grott frö.</t>
  </si>
  <si>
    <t>Insektsbekämpning</t>
  </si>
  <si>
    <t>(4,5 öre/kg)</t>
  </si>
  <si>
    <t>Avkastning, brödkvalitet</t>
  </si>
  <si>
    <t>Avkastning, maltkvalitet</t>
  </si>
  <si>
    <t>diploida</t>
  </si>
  <si>
    <t>treaploida</t>
  </si>
  <si>
    <t>ekologiskt</t>
  </si>
  <si>
    <t xml:space="preserve">TIMOTEJ - fröodlingskalkyl </t>
  </si>
  <si>
    <t xml:space="preserve">VITKLÖVER - fröodlingskalkyl </t>
  </si>
  <si>
    <t xml:space="preserve">RÖDKLÖVER - fröodlingskalkyl </t>
  </si>
  <si>
    <t xml:space="preserve">RÖDSVINGEL - fröodlingskalkyl </t>
  </si>
  <si>
    <t xml:space="preserve">ÄNGSGRÖE - fröodlingskalkyl </t>
  </si>
  <si>
    <t xml:space="preserve">ÄNGSSVINGEL - fröodlingskalkyl </t>
  </si>
  <si>
    <t xml:space="preserve">VÅRKORN, MALT </t>
  </si>
  <si>
    <t xml:space="preserve">HÖSTVETE, BRÖD </t>
  </si>
  <si>
    <t>Efter 30 september lagring i 3 månader</t>
  </si>
  <si>
    <t>Skördevariation senaste 4 åren för konventionellt odlat frö. Ekologiska produktionen är mycket begränsad.</t>
  </si>
  <si>
    <t>Rubra Rubra (långa utlöpare)</t>
  </si>
  <si>
    <t>Commutata (utan utlöpare)</t>
  </si>
  <si>
    <t>Trichlophylla (korta utl)</t>
  </si>
  <si>
    <t>Frö, normkvalitet avser Rubra Rubra</t>
  </si>
  <si>
    <t xml:space="preserve">sorttyp </t>
  </si>
  <si>
    <t>Rubra Rubra</t>
  </si>
  <si>
    <t>Antages 2 x Reglone + Basagran + mavrik</t>
  </si>
  <si>
    <t>Antages 2 x Reglone + Basagran + Mavrik</t>
  </si>
  <si>
    <t>Lantmännen  Poolpris 2 skörd 2021</t>
  </si>
  <si>
    <t>Lantmännen Poolpris 2 skörd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</si>
</sst>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.0\ _k_r_-;\-* #,##0.0\ _k_r_-;_-* &quot;-&quot;??\ _k_r_-;_-@_-"/>
    <numFmt numFmtId="166" formatCode="_-* #,##0\ _k_r_-;\-* #,##0\ _k_r_-;_-* &quot;-&quot;??\ _k_r_-;_-@_-"/>
    <numFmt numFmtId="167" formatCode="_-* #,##0.000\ _k_r_-;\-* #,##0.000\ _k_r_-;_-* &quot;-&quot;??\ _k_r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2F2F2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3" borderId="0" xfId="0" applyFont="1" applyFill="1" applyAlignment="1">
      <alignment horizontal="center"/>
    </xf>
    <xf numFmtId="0" fontId="0" fillId="0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0" applyNumberFormat="1" applyFont="1"/>
    <xf numFmtId="166" fontId="6" fillId="0" borderId="0" xfId="1" applyNumberFormat="1" applyFont="1"/>
    <xf numFmtId="0" fontId="6" fillId="0" borderId="0" xfId="0" applyFont="1" applyBorder="1"/>
    <xf numFmtId="166" fontId="6" fillId="0" borderId="0" xfId="1" applyNumberFormat="1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0" xfId="0" applyFont="1" applyFill="1"/>
    <xf numFmtId="166" fontId="6" fillId="0" borderId="0" xfId="1" applyNumberFormat="1" applyFont="1" applyFill="1" applyBorder="1"/>
    <xf numFmtId="166" fontId="6" fillId="0" borderId="1" xfId="1" applyNumberFormat="1" applyFont="1" applyFill="1" applyBorder="1"/>
    <xf numFmtId="0" fontId="7" fillId="0" borderId="2" xfId="0" applyFont="1" applyFill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/>
    <xf numFmtId="0" fontId="10" fillId="0" borderId="4" xfId="0" applyFont="1" applyBorder="1"/>
    <xf numFmtId="0" fontId="6" fillId="0" borderId="2" xfId="0" applyFont="1" applyFill="1" applyBorder="1"/>
    <xf numFmtId="165" fontId="6" fillId="0" borderId="0" xfId="1" applyNumberFormat="1" applyFont="1" applyBorder="1"/>
    <xf numFmtId="165" fontId="6" fillId="0" borderId="0" xfId="1" applyNumberFormat="1" applyFont="1"/>
    <xf numFmtId="166" fontId="6" fillId="0" borderId="0" xfId="1" applyNumberFormat="1" applyFont="1" applyFill="1"/>
    <xf numFmtId="0" fontId="13" fillId="7" borderId="2" xfId="0" applyFont="1" applyFill="1" applyBorder="1"/>
    <xf numFmtId="0" fontId="13" fillId="7" borderId="0" xfId="0" applyFont="1" applyFill="1" applyBorder="1"/>
    <xf numFmtId="0" fontId="7" fillId="7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 applyBorder="1"/>
    <xf numFmtId="0" fontId="6" fillId="7" borderId="2" xfId="0" applyFont="1" applyFill="1" applyBorder="1"/>
    <xf numFmtId="0" fontId="13" fillId="7" borderId="0" xfId="0" applyFont="1" applyFill="1"/>
    <xf numFmtId="0" fontId="14" fillId="7" borderId="0" xfId="0" applyFont="1" applyFill="1"/>
    <xf numFmtId="0" fontId="0" fillId="0" borderId="2" xfId="0" applyFill="1" applyBorder="1"/>
    <xf numFmtId="0" fontId="6" fillId="0" borderId="0" xfId="0" applyFont="1" applyFill="1" applyAlignment="1">
      <alignment horizontal="center"/>
    </xf>
    <xf numFmtId="0" fontId="12" fillId="0" borderId="0" xfId="0" applyFont="1" applyFill="1"/>
    <xf numFmtId="164" fontId="6" fillId="0" borderId="0" xfId="1" applyNumberFormat="1" applyFont="1" applyFill="1"/>
    <xf numFmtId="166" fontId="7" fillId="5" borderId="0" xfId="1" applyNumberFormat="1" applyFont="1" applyFill="1" applyBorder="1"/>
    <xf numFmtId="0" fontId="12" fillId="0" borderId="0" xfId="0" applyFont="1"/>
    <xf numFmtId="0" fontId="15" fillId="0" borderId="1" xfId="0" applyFont="1" applyBorder="1"/>
    <xf numFmtId="165" fontId="7" fillId="0" borderId="0" xfId="1" applyNumberFormat="1" applyFont="1" applyFill="1" applyBorder="1"/>
    <xf numFmtId="0" fontId="0" fillId="0" borderId="5" xfId="0" applyBorder="1"/>
    <xf numFmtId="0" fontId="6" fillId="0" borderId="0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Border="1"/>
    <xf numFmtId="0" fontId="2" fillId="0" borderId="0" xfId="0" applyFont="1" applyBorder="1"/>
    <xf numFmtId="0" fontId="0" fillId="0" borderId="0" xfId="0" applyAlignment="1">
      <alignment vertical="top"/>
    </xf>
    <xf numFmtId="9" fontId="6" fillId="0" borderId="0" xfId="2" applyFont="1" applyAlignment="1">
      <alignment horizontal="center"/>
    </xf>
    <xf numFmtId="9" fontId="6" fillId="0" borderId="1" xfId="2" applyFont="1" applyFill="1" applyBorder="1" applyAlignment="1">
      <alignment horizontal="center"/>
    </xf>
    <xf numFmtId="164" fontId="7" fillId="5" borderId="0" xfId="1" applyNumberFormat="1" applyFont="1" applyFill="1"/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quotePrefix="1"/>
    <xf numFmtId="0" fontId="1" fillId="0" borderId="0" xfId="0" applyFont="1" applyBorder="1"/>
    <xf numFmtId="0" fontId="17" fillId="0" borderId="0" xfId="0" applyFont="1"/>
    <xf numFmtId="0" fontId="18" fillId="0" borderId="0" xfId="0" applyFont="1" applyBorder="1"/>
    <xf numFmtId="166" fontId="18" fillId="0" borderId="0" xfId="1" applyNumberFormat="1" applyFont="1" applyBorder="1"/>
    <xf numFmtId="0" fontId="19" fillId="0" borderId="1" xfId="0" applyFont="1" applyBorder="1"/>
    <xf numFmtId="166" fontId="19" fillId="0" borderId="1" xfId="1" applyNumberFormat="1" applyFont="1" applyBorder="1"/>
    <xf numFmtId="0" fontId="10" fillId="0" borderId="0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1" fontId="21" fillId="0" borderId="0" xfId="0" applyNumberFormat="1" applyFont="1" applyFill="1"/>
    <xf numFmtId="166" fontId="20" fillId="0" borderId="0" xfId="1" applyNumberFormat="1" applyFont="1" applyFill="1"/>
    <xf numFmtId="0" fontId="20" fillId="0" borderId="1" xfId="0" applyFont="1" applyBorder="1"/>
    <xf numFmtId="166" fontId="20" fillId="0" borderId="0" xfId="1" applyNumberFormat="1" applyFont="1" applyAlignment="1"/>
    <xf numFmtId="166" fontId="20" fillId="0" borderId="1" xfId="1" applyNumberFormat="1" applyFont="1" applyBorder="1" applyAlignment="1"/>
    <xf numFmtId="166" fontId="20" fillId="0" borderId="1" xfId="1" applyNumberFormat="1" applyFont="1" applyFill="1" applyBorder="1"/>
    <xf numFmtId="166" fontId="20" fillId="0" borderId="0" xfId="1" applyNumberFormat="1" applyFont="1"/>
    <xf numFmtId="0" fontId="20" fillId="0" borderId="3" xfId="0" applyFont="1" applyBorder="1"/>
    <xf numFmtId="0" fontId="20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6" fillId="0" borderId="1" xfId="0" applyFont="1" applyFill="1" applyBorder="1"/>
    <xf numFmtId="166" fontId="6" fillId="0" borderId="1" xfId="1" applyNumberFormat="1" applyFont="1" applyBorder="1"/>
    <xf numFmtId="0" fontId="0" fillId="0" borderId="5" xfId="0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20" fillId="0" borderId="1" xfId="1" applyNumberFormat="1" applyFont="1" applyBorder="1"/>
    <xf numFmtId="0" fontId="14" fillId="7" borderId="2" xfId="0" applyFont="1" applyFill="1" applyBorder="1"/>
    <xf numFmtId="166" fontId="6" fillId="0" borderId="2" xfId="1" applyNumberFormat="1" applyFont="1" applyFill="1" applyBorder="1"/>
    <xf numFmtId="167" fontId="6" fillId="0" borderId="0" xfId="1" applyNumberFormat="1" applyFont="1" applyFill="1"/>
    <xf numFmtId="0" fontId="6" fillId="0" borderId="0" xfId="0" applyFont="1" applyBorder="1" applyAlignment="1">
      <alignment horizontal="right"/>
    </xf>
    <xf numFmtId="0" fontId="23" fillId="0" borderId="0" xfId="0" applyFont="1"/>
    <xf numFmtId="167" fontId="6" fillId="0" borderId="0" xfId="1" applyNumberFormat="1" applyFont="1" applyBorder="1"/>
    <xf numFmtId="0" fontId="24" fillId="0" borderId="0" xfId="0" applyFont="1"/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/>
    <xf numFmtId="0" fontId="26" fillId="0" borderId="0" xfId="0" applyFont="1"/>
    <xf numFmtId="0" fontId="0" fillId="0" borderId="0" xfId="0" applyProtection="1">
      <protection locked="0"/>
    </xf>
    <xf numFmtId="166" fontId="7" fillId="5" borderId="0" xfId="1" applyNumberFormat="1" applyFont="1" applyFill="1" applyBorder="1" applyProtection="1">
      <protection locked="0"/>
    </xf>
    <xf numFmtId="166" fontId="7" fillId="5" borderId="0" xfId="1" applyNumberFormat="1" applyFont="1" applyFill="1" applyBorder="1" applyAlignment="1" applyProtection="1">
      <alignment horizontal="center"/>
      <protection locked="0"/>
    </xf>
    <xf numFmtId="164" fontId="7" fillId="5" borderId="1" xfId="1" applyNumberFormat="1" applyFont="1" applyFill="1" applyBorder="1" applyAlignment="1" applyProtection="1">
      <alignment horizontal="center"/>
      <protection locked="0"/>
    </xf>
    <xf numFmtId="165" fontId="7" fillId="5" borderId="0" xfId="1" applyNumberFormat="1" applyFont="1" applyFill="1" applyBorder="1" applyProtection="1">
      <protection locked="0"/>
    </xf>
    <xf numFmtId="164" fontId="7" fillId="5" borderId="0" xfId="1" applyNumberFormat="1" applyFont="1" applyFill="1" applyBorder="1" applyProtection="1">
      <protection locked="0"/>
    </xf>
    <xf numFmtId="166" fontId="7" fillId="5" borderId="0" xfId="1" applyNumberFormat="1" applyFont="1" applyFill="1" applyProtection="1">
      <protection locked="0"/>
    </xf>
    <xf numFmtId="164" fontId="7" fillId="5" borderId="0" xfId="1" applyNumberFormat="1" applyFont="1" applyFill="1" applyProtection="1">
      <protection locked="0"/>
    </xf>
    <xf numFmtId="165" fontId="7" fillId="5" borderId="0" xfId="1" applyNumberFormat="1" applyFont="1" applyFill="1" applyProtection="1">
      <protection locked="0"/>
    </xf>
    <xf numFmtId="164" fontId="7" fillId="5" borderId="0" xfId="1" applyFont="1" applyFill="1" applyProtection="1">
      <protection locked="0"/>
    </xf>
    <xf numFmtId="166" fontId="7" fillId="5" borderId="1" xfId="1" applyNumberFormat="1" applyFont="1" applyFill="1" applyBorder="1" applyProtection="1">
      <protection locked="0"/>
    </xf>
    <xf numFmtId="166" fontId="6" fillId="5" borderId="1" xfId="1" applyNumberFormat="1" applyFont="1" applyFill="1" applyBorder="1" applyProtection="1">
      <protection locked="0"/>
    </xf>
    <xf numFmtId="164" fontId="7" fillId="5" borderId="0" xfId="1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Border="1" applyProtection="1">
      <protection locked="0"/>
    </xf>
    <xf numFmtId="9" fontId="6" fillId="0" borderId="1" xfId="2" applyFont="1" applyFill="1" applyBorder="1" applyAlignment="1" applyProtection="1">
      <alignment horizontal="center"/>
      <protection locked="0"/>
    </xf>
    <xf numFmtId="166" fontId="6" fillId="0" borderId="0" xfId="1" applyNumberFormat="1" applyFont="1" applyAlignment="1">
      <alignment horizontal="center"/>
    </xf>
    <xf numFmtId="164" fontId="7" fillId="5" borderId="1" xfId="1" applyNumberFormat="1" applyFon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7" fillId="0" borderId="0" xfId="1" applyNumberFormat="1" applyFont="1" applyFill="1" applyBorder="1" applyProtection="1">
      <protection locked="0"/>
    </xf>
    <xf numFmtId="164" fontId="7" fillId="0" borderId="0" xfId="1" applyNumberFormat="1" applyFont="1" applyFill="1" applyBorder="1" applyProtection="1"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F0F0F0"/>
      <color rgb="FFE6E6E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TB 2 för normkalkylen / kalkyl med dina angivna värden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'Grödjämförelse  Diagram'!$B$3</c:f>
              <c:strCache>
                <c:ptCount val="1"/>
                <c:pt idx="0">
                  <c:v>TB 2 vid normal skördenivå alternativt TB 2 för grödor där egna värden angivits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365345112091364E-3"/>
                  <c:y val="-6.05244925101311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EB-49E0-910F-F2BD3DD0FD30}"/>
                </c:ext>
              </c:extLst>
            </c:dLbl>
            <c:dLbl>
              <c:idx val="1"/>
              <c:layout>
                <c:manualLayout>
                  <c:x val="-4.4669283348794064E-17"/>
                  <c:y val="-4.10610899186904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B-49E0-910F-F2BD3DD0FD30}"/>
                </c:ext>
              </c:extLst>
            </c:dLbl>
            <c:dLbl>
              <c:idx val="2"/>
              <c:layout>
                <c:manualLayout>
                  <c:x val="4.4669283348794064E-17"/>
                  <c:y val="-8.1516934912279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B-49E0-910F-F2BD3DD0FD30}"/>
                </c:ext>
              </c:extLst>
            </c:dLbl>
            <c:dLbl>
              <c:idx val="3"/>
              <c:layout>
                <c:manualLayout>
                  <c:x val="-2.4365345112091139E-3"/>
                  <c:y val="-4.1061089918690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B-49E0-910F-F2BD3DD0FD30}"/>
                </c:ext>
              </c:extLst>
            </c:dLbl>
            <c:dLbl>
              <c:idx val="4"/>
              <c:layout>
                <c:manualLayout>
                  <c:x val="2.4365345112090245E-3"/>
                  <c:y val="-6.05244925101311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B-49E0-910F-F2BD3DD0FD30}"/>
                </c:ext>
              </c:extLst>
            </c:dLbl>
            <c:dLbl>
              <c:idx val="5"/>
              <c:layout>
                <c:manualLayout>
                  <c:x val="0"/>
                  <c:y val="-4.500371481400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B-49E0-910F-F2BD3DD0FD30}"/>
                </c:ext>
              </c:extLst>
            </c:dLbl>
            <c:dLbl>
              <c:idx val="6"/>
              <c:layout>
                <c:manualLayout>
                  <c:x val="-2.4365345112092032E-3"/>
                  <c:y val="-1.48441096130415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B-49E0-910F-F2BD3DD0FD30}"/>
                </c:ext>
              </c:extLst>
            </c:dLbl>
            <c:dLbl>
              <c:idx val="7"/>
              <c:layout>
                <c:manualLayout>
                  <c:x val="-2.4365345112091139E-3"/>
                  <c:y val="-4.1061089918690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B-49E0-910F-F2BD3DD0FD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'Grödjämförelse  Diagram'!$A$4:$A$11</c:f>
              <c:strCache>
                <c:ptCount val="8"/>
                <c:pt idx="0">
                  <c:v>Rödklöver 2n</c:v>
                </c:pt>
                <c:pt idx="1">
                  <c:v>Vitklöver</c:v>
                </c:pt>
                <c:pt idx="2">
                  <c:v>Timotej</c:v>
                </c:pt>
                <c:pt idx="3">
                  <c:v>Rödsvingel</c:v>
                </c:pt>
                <c:pt idx="4">
                  <c:v>Ängsgröe</c:v>
                </c:pt>
                <c:pt idx="5">
                  <c:v>Ängssvingel</c:v>
                </c:pt>
                <c:pt idx="6">
                  <c:v>Maltkorn</c:v>
                </c:pt>
                <c:pt idx="7">
                  <c:v>Höstvete</c:v>
                </c:pt>
              </c:strCache>
            </c:strRef>
          </c:cat>
          <c:val>
            <c:numRef>
              <c:f>'Grödjämförelse  Diagram'!$B$4:$B$11</c:f>
              <c:numCache>
                <c:formatCode>_-* #\ ##0\ _k_r_-;\-* #\ ##0\ _k_r_-;_-* "-"??\ _k_r_-;_-@_-</c:formatCode>
                <c:ptCount val="8"/>
                <c:pt idx="0">
                  <c:v>2563.123237967915</c:v>
                </c:pt>
                <c:pt idx="1">
                  <c:v>7145.6853556149745</c:v>
                </c:pt>
                <c:pt idx="2">
                  <c:v>-118.95849999999882</c:v>
                </c:pt>
                <c:pt idx="3">
                  <c:v>3578.2985882352932</c:v>
                </c:pt>
                <c:pt idx="4">
                  <c:v>3114.3363333333364</c:v>
                </c:pt>
                <c:pt idx="5">
                  <c:v>-701.72075000000041</c:v>
                </c:pt>
                <c:pt idx="6">
                  <c:v>3736.2223819301853</c:v>
                </c:pt>
                <c:pt idx="7">
                  <c:v>3320.172792607802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B-433D-AB22-77D807E3FB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9564360"/>
        <c:axId val="449559768"/>
      </c:barChart>
      <c:catAx>
        <c:axId val="44956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559768"/>
        <c:crosses val="autoZero"/>
        <c:auto val="1"/>
        <c:lblAlgn val="ctr"/>
        <c:lblOffset val="100"/>
        <c:noMultiLvlLbl val="0"/>
      </c:catAx>
      <c:valAx>
        <c:axId val="44955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Kr/ha</a:t>
                </a:r>
              </a:p>
            </c:rich>
          </c:tx>
          <c:layout>
            <c:manualLayout>
              <c:xMode val="edge"/>
              <c:yMode val="edge"/>
              <c:x val="1.1432651946527147E-2"/>
              <c:y val="0.426501400076436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_-* #\ ##0\ _k_r_-;\-* #\ ##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56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1</xdr:row>
      <xdr:rowOff>57151</xdr:rowOff>
    </xdr:from>
    <xdr:to>
      <xdr:col>8</xdr:col>
      <xdr:colOff>200026</xdr:colOff>
      <xdr:row>44</xdr:row>
      <xdr:rowOff>10583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EB5DD7C8-1247-422A-8678-143DBF3F2FB3}"/>
            </a:ext>
          </a:extLst>
        </xdr:cNvPr>
        <xdr:cNvSpPr txBox="1"/>
      </xdr:nvSpPr>
      <xdr:spPr>
        <a:xfrm>
          <a:off x="419101" y="247651"/>
          <a:ext cx="4691592" cy="81449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sv-SE" sz="1800"/>
        </a:p>
        <a:p>
          <a:pPr algn="ctr"/>
          <a:endParaRPr lang="sv-SE" sz="1800"/>
        </a:p>
        <a:p>
          <a:pPr algn="ctr"/>
          <a:endParaRPr lang="sv-SE" sz="1800"/>
        </a:p>
        <a:p>
          <a:pPr algn="ctr"/>
          <a:r>
            <a:rPr lang="sv-SE" sz="1800"/>
            <a:t>Välkommen till SFO:s fröodlingskalkyler</a:t>
          </a:r>
        </a:p>
        <a:p>
          <a:pPr algn="ctr"/>
          <a:r>
            <a:rPr lang="sv-SE" sz="1800"/>
            <a:t>Konventionell</a:t>
          </a:r>
          <a:r>
            <a:rPr lang="sv-SE" sz="1800" baseline="0"/>
            <a:t> vallfröodling</a:t>
          </a:r>
          <a:endParaRPr lang="sv-SE" sz="1800"/>
        </a:p>
        <a:p>
          <a:endParaRPr lang="sv-SE" sz="1100"/>
        </a:p>
        <a:p>
          <a:endParaRPr lang="sv-SE" sz="1100"/>
        </a:p>
        <a:p>
          <a:r>
            <a:rPr lang="sv-SE" sz="1100"/>
            <a:t>Här</a:t>
          </a:r>
          <a:r>
            <a:rPr lang="sv-SE" sz="1100" baseline="0"/>
            <a:t> kan du studera och jämföra lönsamheten (TB 2) för frögrödorna</a:t>
          </a:r>
          <a:br>
            <a:rPr lang="sv-SE" sz="1100" baseline="0"/>
          </a:br>
          <a:r>
            <a:rPr lang="sv-SE" sz="1100" baseline="0"/>
            <a:t>rödklöver, vitklöver, timotej, rödsvingel, ängsgröe, ängssvingel samt höstvete och maltkorn.</a:t>
          </a:r>
        </a:p>
        <a:p>
          <a:endParaRPr lang="sv-SE" sz="1100" baseline="0"/>
        </a:p>
        <a:p>
          <a:r>
            <a:rPr lang="sv-SE" sz="1100" baseline="0"/>
            <a:t>I utgångsläget när du öppnar en kalkyl i någon av flikarna i detta dokument, visas normvärden. Du kan anpassa kalkylerna utifrån betingelserna för din odling, t.ex. förväntad skördenivå och insatser.</a:t>
          </a:r>
        </a:p>
        <a:p>
          <a:endParaRPr lang="sv-SE" sz="1100" baseline="0"/>
        </a:p>
        <a:p>
          <a:r>
            <a:rPr lang="sv-SE" sz="1100" baseline="0"/>
            <a:t>Grödornas TB 2 jämförs grafiskt åskådligt i ett diagram i i nästa flik.</a:t>
          </a:r>
        </a:p>
        <a:p>
          <a:endParaRPr lang="sv-SE" sz="1100"/>
        </a:p>
        <a:p>
          <a:pPr algn="ctr"/>
          <a:r>
            <a:rPr lang="sv-SE" sz="1100" u="sng"/>
            <a:t>			</a:t>
          </a:r>
        </a:p>
        <a:p>
          <a:endParaRPr lang="sv-SE" sz="1100"/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dessa vallfrögrödor i samarbete med HIR Skåne. Syftet är att skapa en bild av lönsamheten i vallfröodling. Som jämförelse finns kalkyler även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 grundar sig på snittet av fröföretagens faktiska värden.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fullständig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 av intäkts- och kostnadsdelen. </a:t>
          </a:r>
          <a:endParaRPr lang="sv-SE">
            <a:effectLst/>
          </a:endParaRPr>
        </a:p>
        <a:p>
          <a:b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  <a:endParaRPr lang="sv-SE">
            <a:effectLst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2018 skapad av maskinkalkylgruppen &amp; HIR Skåne.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Underlaget för maskin-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gödnings- och växtskyddskostnader hittar du i repektive flik i dokumentet.</a:t>
          </a:r>
        </a:p>
        <a:p>
          <a:endParaRPr lang="sv-SE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endParaRPr lang="sv-SE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</a:t>
          </a:r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frånskriver sig allt ekonomsikt ansvar i samband med</a:t>
          </a:r>
        </a:p>
        <a:p>
          <a:pPr algn="ctr"/>
          <a:r>
            <a:rPr lang="sv-SE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användning av dessa vallfrökalkyler.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endParaRPr lang="sv-SE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Alnarp 2022-07-01</a:t>
          </a:r>
          <a:endParaRPr lang="sv-SE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>
            <a:effectLst/>
          </a:endParaRPr>
        </a:p>
        <a:p>
          <a:endParaRPr lang="sv-SE" sz="1100"/>
        </a:p>
        <a:p>
          <a:endParaRPr lang="sv-SE">
            <a:effectLst/>
          </a:endParaRPr>
        </a:p>
      </xdr:txBody>
    </xdr:sp>
    <xdr:clientData/>
  </xdr:twoCellAnchor>
  <xdr:twoCellAnchor editAs="oneCell">
    <xdr:from>
      <xdr:col>3</xdr:col>
      <xdr:colOff>533400</xdr:colOff>
      <xdr:row>2</xdr:row>
      <xdr:rowOff>0</xdr:rowOff>
    </xdr:from>
    <xdr:to>
      <xdr:col>5</xdr:col>
      <xdr:colOff>26925</xdr:colOff>
      <xdr:row>4</xdr:row>
      <xdr:rowOff>171450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D1AEC42-3C7D-4378-BE3F-8F0E2FC64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381000"/>
          <a:ext cx="71272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120740</xdr:colOff>
      <xdr:row>11</xdr:row>
      <xdr:rowOff>114031</xdr:rowOff>
    </xdr:from>
    <xdr:to>
      <xdr:col>6</xdr:col>
      <xdr:colOff>456529</xdr:colOff>
      <xdr:row>32</xdr:row>
      <xdr:rowOff>13414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114032</xdr:colOff>
      <xdr:row>32</xdr:row>
      <xdr:rowOff>120739</xdr:rowOff>
    </xdr:from>
    <xdr:to>
      <xdr:col>6</xdr:col>
      <xdr:colOff>496372</xdr:colOff>
      <xdr:row>46</xdr:row>
      <xdr:rowOff>53662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B8E19F0B-8F96-48C7-BB12-9A75312B0930}"/>
            </a:ext>
          </a:extLst>
        </xdr:cNvPr>
        <xdr:cNvSpPr txBox="1"/>
      </xdr:nvSpPr>
      <xdr:spPr>
        <a:xfrm>
          <a:off x="114032" y="5956478"/>
          <a:ext cx="5144840" cy="2092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050" u="sng"/>
            <a:t>Förklaring av grödjämförelsen</a:t>
          </a:r>
          <a:endParaRPr lang="sv-SE" sz="1050" u="sng" baseline="0"/>
        </a:p>
        <a:p>
          <a:endParaRPr lang="sv-SE" sz="1050" baseline="0"/>
        </a:p>
        <a:p>
          <a:r>
            <a:rPr lang="sv-SE" sz="1050"/>
            <a:t>Figuren ovan visar i utgångsläget - dvs. innan du matar in några egna värden på skördar, insatser etc. - en jämförelse i TB 2 för normkalalkylen.</a:t>
          </a:r>
        </a:p>
        <a:p>
          <a:endParaRPr lang="sv-SE" sz="1050"/>
        </a:p>
        <a:p>
          <a:r>
            <a:rPr lang="sv-SE" sz="1050"/>
            <a:t>TB 2-värdena är länkade från respektive gröda i denna kalkyl.</a:t>
          </a:r>
          <a:r>
            <a:rPr lang="sv-SE" sz="1050" baseline="0"/>
            <a:t> S</a:t>
          </a:r>
          <a:r>
            <a:rPr lang="sv-SE" sz="1050"/>
            <a:t>åledes, för de grödor där du anger egna värden (dvs. där du anpassar diagrammet efter dina förutsättningar) kommer </a:t>
          </a:r>
          <a:r>
            <a:rPr lang="sv-SE" sz="1050" baseline="0"/>
            <a:t>TB 2 för "din" gröda att visas.</a:t>
          </a:r>
        </a:p>
        <a:p>
          <a:endParaRPr lang="sv-SE" sz="1050" baseline="0"/>
        </a:p>
        <a:p>
          <a:r>
            <a:rPr lang="sv-SE" sz="1050" baseline="0"/>
            <a:t>Figuren visar då en jämförelse mellan TB 2 för normvärdena och TB 2 för den eller de grödor du gör egna bedömningar kring skördenivå, insatser etc. Samt även TB2 för normvärdena för höstvete och maltkorn.</a:t>
          </a:r>
          <a:endParaRPr lang="sv-SE" sz="1050"/>
        </a:p>
      </xdr:txBody>
    </xdr:sp>
    <xdr:clientData/>
  </xdr:twoCellAnchor>
  <xdr:twoCellAnchor editAs="oneCell">
    <xdr:from>
      <xdr:col>0</xdr:col>
      <xdr:colOff>73786</xdr:colOff>
      <xdr:row>0</xdr:row>
      <xdr:rowOff>80492</xdr:rowOff>
    </xdr:from>
    <xdr:to>
      <xdr:col>1</xdr:col>
      <xdr:colOff>15120</xdr:colOff>
      <xdr:row>1</xdr:row>
      <xdr:rowOff>176815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F5E06917-8A57-48CC-8804-2D25DF852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6" y="80492"/>
          <a:ext cx="71272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463779</xdr:colOff>
      <xdr:row>0</xdr:row>
      <xdr:rowOff>44033</xdr:rowOff>
    </xdr:from>
    <xdr:to>
      <xdr:col>13</xdr:col>
      <xdr:colOff>438264</xdr:colOff>
      <xdr:row>28</xdr:row>
      <xdr:rowOff>10584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A9881E6E-E1A3-4454-AD13-53030A148B66}"/>
            </a:ext>
          </a:extLst>
        </xdr:cNvPr>
        <xdr:cNvSpPr txBox="1"/>
      </xdr:nvSpPr>
      <xdr:spPr>
        <a:xfrm>
          <a:off x="6242279" y="44033"/>
          <a:ext cx="4684068" cy="5247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 grundar sig på snittet av fröföretagens faktiska värden.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2018 skapad av maskinkalkylgruppen &amp; HIR Skåne.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i="1"/>
            <a:t> </a:t>
          </a:r>
          <a:endParaRPr lang="sv-SE" sz="1100" i="1"/>
        </a:p>
      </xdr:txBody>
    </xdr:sp>
    <xdr:clientData/>
  </xdr:twoCellAnchor>
  <xdr:twoCellAnchor editAs="oneCell">
    <xdr:from>
      <xdr:col>9</xdr:col>
      <xdr:colOff>265342</xdr:colOff>
      <xdr:row>23</xdr:row>
      <xdr:rowOff>25512</xdr:rowOff>
    </xdr:from>
    <xdr:to>
      <xdr:col>10</xdr:col>
      <xdr:colOff>366880</xdr:colOff>
      <xdr:row>26</xdr:row>
      <xdr:rowOff>93775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A548413-1124-44D0-A9AD-958D85C64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4280" y="4430825"/>
          <a:ext cx="712725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516696</xdr:colOff>
      <xdr:row>0</xdr:row>
      <xdr:rowOff>75784</xdr:rowOff>
    </xdr:from>
    <xdr:to>
      <xdr:col>13</xdr:col>
      <xdr:colOff>491181</xdr:colOff>
      <xdr:row>28</xdr:row>
      <xdr:rowOff>63500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94B1E1F-E1F8-45F2-B744-4DD4DE35D276}"/>
            </a:ext>
          </a:extLst>
        </xdr:cNvPr>
        <xdr:cNvSpPr txBox="1"/>
      </xdr:nvSpPr>
      <xdr:spPr>
        <a:xfrm>
          <a:off x="6295196" y="75784"/>
          <a:ext cx="4684068" cy="5268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 grundar sig på snittet av fröföretagens faktiska värden.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2018 skapad av maskinkalkylgruppen &amp; HIR Skåne.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i="1"/>
            <a:t> </a:t>
          </a:r>
          <a:endParaRPr lang="sv-SE" sz="1100" i="1"/>
        </a:p>
      </xdr:txBody>
    </xdr:sp>
    <xdr:clientData/>
  </xdr:twoCellAnchor>
  <xdr:twoCellAnchor editAs="oneCell">
    <xdr:from>
      <xdr:col>9</xdr:col>
      <xdr:colOff>206894</xdr:colOff>
      <xdr:row>23</xdr:row>
      <xdr:rowOff>105610</xdr:rowOff>
    </xdr:from>
    <xdr:to>
      <xdr:col>10</xdr:col>
      <xdr:colOff>313482</xdr:colOff>
      <xdr:row>26</xdr:row>
      <xdr:rowOff>173151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0A17B7-4F35-452D-BC07-C3AD39996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5212" y="4513087"/>
          <a:ext cx="7127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559029</xdr:colOff>
      <xdr:row>0</xdr:row>
      <xdr:rowOff>54617</xdr:rowOff>
    </xdr:from>
    <xdr:to>
      <xdr:col>13</xdr:col>
      <xdr:colOff>533514</xdr:colOff>
      <xdr:row>29</xdr:row>
      <xdr:rowOff>63499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FBA5C44A-0766-4A67-8F12-80270C65F6B7}"/>
            </a:ext>
          </a:extLst>
        </xdr:cNvPr>
        <xdr:cNvSpPr txBox="1"/>
      </xdr:nvSpPr>
      <xdr:spPr>
        <a:xfrm>
          <a:off x="6337529" y="54617"/>
          <a:ext cx="4684068" cy="5480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 grundar sig på snittet av fröföretagens faktiska värden.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2018 skapad av maskinkalkylgruppen &amp; HIR Skåne.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i="1"/>
            <a:t> </a:t>
          </a:r>
          <a:endParaRPr lang="sv-SE" sz="1100" i="1"/>
        </a:p>
      </xdr:txBody>
    </xdr:sp>
    <xdr:clientData/>
  </xdr:twoCellAnchor>
  <xdr:twoCellAnchor editAs="oneCell">
    <xdr:from>
      <xdr:col>9</xdr:col>
      <xdr:colOff>224212</xdr:colOff>
      <xdr:row>23</xdr:row>
      <xdr:rowOff>131587</xdr:rowOff>
    </xdr:from>
    <xdr:to>
      <xdr:col>10</xdr:col>
      <xdr:colOff>330800</xdr:colOff>
      <xdr:row>26</xdr:row>
      <xdr:rowOff>112537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FEC0606-5BEA-4E80-BB88-82538AB15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530" y="4539064"/>
          <a:ext cx="712725" cy="552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527279</xdr:colOff>
      <xdr:row>0</xdr:row>
      <xdr:rowOff>382701</xdr:rowOff>
    </xdr:from>
    <xdr:to>
      <xdr:col>13</xdr:col>
      <xdr:colOff>501764</xdr:colOff>
      <xdr:row>27</xdr:row>
      <xdr:rowOff>147205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AACA754C-4661-4C6D-B8E2-6C054971DA6A}"/>
            </a:ext>
          </a:extLst>
        </xdr:cNvPr>
        <xdr:cNvSpPr txBox="1"/>
      </xdr:nvSpPr>
      <xdr:spPr>
        <a:xfrm>
          <a:off x="6302893" y="382701"/>
          <a:ext cx="4641735" cy="49339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 grundar sig på snittet av fröföretagens faktiska värden.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2018 skapad av maskinkalkylgruppen &amp; HIR Skåne.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i="1"/>
            <a:t> </a:t>
          </a:r>
          <a:endParaRPr lang="sv-SE" sz="1100" i="1"/>
        </a:p>
      </xdr:txBody>
    </xdr:sp>
    <xdr:clientData/>
  </xdr:twoCellAnchor>
  <xdr:twoCellAnchor editAs="oneCell">
    <xdr:from>
      <xdr:col>9</xdr:col>
      <xdr:colOff>224212</xdr:colOff>
      <xdr:row>23</xdr:row>
      <xdr:rowOff>148906</xdr:rowOff>
    </xdr:from>
    <xdr:to>
      <xdr:col>10</xdr:col>
      <xdr:colOff>330800</xdr:colOff>
      <xdr:row>26</xdr:row>
      <xdr:rowOff>129856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9CBC07C-2BFD-4834-A155-808931285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530" y="4556383"/>
          <a:ext cx="712725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547763</xdr:colOff>
      <xdr:row>0</xdr:row>
      <xdr:rowOff>65201</xdr:rowOff>
    </xdr:from>
    <xdr:to>
      <xdr:col>13</xdr:col>
      <xdr:colOff>522248</xdr:colOff>
      <xdr:row>27</xdr:row>
      <xdr:rowOff>163871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5AE5AF0F-89B6-45E6-883E-DBF1ACD96E50}"/>
            </a:ext>
          </a:extLst>
        </xdr:cNvPr>
        <xdr:cNvSpPr txBox="1"/>
      </xdr:nvSpPr>
      <xdr:spPr>
        <a:xfrm>
          <a:off x="6283247" y="65201"/>
          <a:ext cx="4685775" cy="52708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 grundar sig på snittet av fröföretagens faktiska värden.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2018 skapad av maskinkalkylgruppen &amp; HIR Skåne.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i="1"/>
            <a:t> </a:t>
          </a:r>
          <a:endParaRPr lang="sv-SE" sz="1100" i="1"/>
        </a:p>
      </xdr:txBody>
    </xdr:sp>
    <xdr:clientData/>
  </xdr:twoCellAnchor>
  <xdr:twoCellAnchor editAs="oneCell">
    <xdr:from>
      <xdr:col>9</xdr:col>
      <xdr:colOff>224212</xdr:colOff>
      <xdr:row>23</xdr:row>
      <xdr:rowOff>121227</xdr:rowOff>
    </xdr:from>
    <xdr:to>
      <xdr:col>10</xdr:col>
      <xdr:colOff>330800</xdr:colOff>
      <xdr:row>27</xdr:row>
      <xdr:rowOff>890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3E2CDC7-9F58-446D-BF86-EBEFF7E3E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2530" y="4528704"/>
          <a:ext cx="712725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611945</xdr:colOff>
      <xdr:row>0</xdr:row>
      <xdr:rowOff>44035</xdr:rowOff>
    </xdr:from>
    <xdr:to>
      <xdr:col>13</xdr:col>
      <xdr:colOff>586430</xdr:colOff>
      <xdr:row>28</xdr:row>
      <xdr:rowOff>74084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319F49C-E15A-44F7-850C-85D1C2E8F5C4}"/>
            </a:ext>
          </a:extLst>
        </xdr:cNvPr>
        <xdr:cNvSpPr txBox="1"/>
      </xdr:nvSpPr>
      <xdr:spPr>
        <a:xfrm>
          <a:off x="6390445" y="44035"/>
          <a:ext cx="4684068" cy="5258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Förklaring till frökalkyl</a:t>
          </a:r>
          <a:r>
            <a:rPr lang="sv-SE" sz="1400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har tagit fram förkalkyler på flertalet vallfrögrödor i samarbete med HIR Skåne. Syftet är att skapa en bild av lönsamheten i vallfröodling. Som jämförelse finns kalkyler även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vårkorn och höstvete.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Fröskörd, pris, rensutbyte, och övriga rörliga kostnader grundar sig på snittet av fröföretagens faktiska värden.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 och pris har du möjlighet att ändra själv, dock ändrar sig inte rensutbyte, grobarhet samt övriga rörliga kostnader vilket inte skapar en helt klar bild av intäkts- och kostnadsdelen.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ska ses som ett hjälpmedel och inget direkt resultat.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fält som är markerade i grå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bakgrundsfärg + fet stil,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du sätta in ett eget värde i.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Direkta kostnader bygger på faktiska odlarkostnader för respektive gröda och maskinkostnaderna är baserade på Maskinkostnadskalkylhäftet från 2018 skapad av maskinkalkylgruppen &amp; HIR Skåne.</a:t>
          </a:r>
          <a:r>
            <a:rPr lang="sv-SE"/>
            <a:t>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Skördevariation för de senaste 4 åren finns i tabellen nedan.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SFO frånskriver sig allt ekonomsikt ansvar i samband med användning av vallfrökalkylerna.</a:t>
          </a:r>
          <a:r>
            <a:rPr lang="sv-SE" i="1"/>
            <a:t> </a:t>
          </a:r>
          <a:endParaRPr lang="sv-SE" sz="1100" i="1"/>
        </a:p>
      </xdr:txBody>
    </xdr:sp>
    <xdr:clientData/>
  </xdr:twoCellAnchor>
  <xdr:twoCellAnchor editAs="oneCell">
    <xdr:from>
      <xdr:col>9</xdr:col>
      <xdr:colOff>361796</xdr:colOff>
      <xdr:row>24</xdr:row>
      <xdr:rowOff>103909</xdr:rowOff>
    </xdr:from>
    <xdr:to>
      <xdr:col>10</xdr:col>
      <xdr:colOff>468384</xdr:colOff>
      <xdr:row>27</xdr:row>
      <xdr:rowOff>84859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7E9697C-B8A6-4CCF-9915-5E4B7DE07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4546" y="4570076"/>
          <a:ext cx="720421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C012-F515-4D30-B955-FB9EC41DC0AD}">
  <dimension ref="K6"/>
  <sheetViews>
    <sheetView showGridLines="0" zoomScaleNormal="100" zoomScaleSheetLayoutView="98" workbookViewId="0">
      <selection activeCell="J30" sqref="J30"/>
    </sheetView>
  </sheetViews>
  <sheetFormatPr defaultRowHeight="15" x14ac:dyDescent="0.25"/>
  <sheetData>
    <row r="6" spans="11:11" ht="26.25" x14ac:dyDescent="0.4">
      <c r="K6" s="93"/>
    </row>
  </sheetData>
  <sheetProtection algorithmName="SHA-512" hashValue="/j6ZxbUuCegiEu2/stq8Jm5adPOgct54lewRyNOGEWZRSiO+d4rcxKevTvudw7AjDW6iN+U9wE/tPb3TDYX8Tw==" saltValue="YxUbaRf1IbA4At+bJf6BYg==" spinCount="100000" sheet="1" objects="1" scenarios="1"/>
  <pageMargins left="0.7" right="0.7" top="0.75" bottom="0.75" header="0.3" footer="0.3"/>
  <pageSetup paperSize="9"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257D-53F7-49E5-BF5C-2BE23FB2C0B2}">
  <dimension ref="A1:X66"/>
  <sheetViews>
    <sheetView showGridLines="0" zoomScale="90" zoomScaleNormal="90" workbookViewId="0">
      <selection activeCell="E24" sqref="E24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31" t="s">
        <v>205</v>
      </c>
      <c r="B1" s="132"/>
      <c r="C1" s="132"/>
      <c r="D1" s="132"/>
      <c r="E1" s="132"/>
      <c r="F1" s="132"/>
    </row>
    <row r="2" spans="1:17" ht="4.5" customHeight="1" x14ac:dyDescent="0.25">
      <c r="A2" s="10"/>
      <c r="B2" s="11"/>
      <c r="C2" s="10"/>
      <c r="D2" s="10"/>
      <c r="E2" s="10"/>
      <c r="F2" s="12"/>
    </row>
    <row r="3" spans="1:17" x14ac:dyDescent="0.25">
      <c r="A3" s="10" t="s">
        <v>126</v>
      </c>
      <c r="B3" s="11">
        <v>20</v>
      </c>
      <c r="C3" s="10" t="s">
        <v>122</v>
      </c>
      <c r="D3" s="10"/>
      <c r="E3" s="10"/>
      <c r="F3" s="12"/>
    </row>
    <row r="4" spans="1:17" s="2" customFormat="1" x14ac:dyDescent="0.25">
      <c r="A4" s="14" t="s">
        <v>124</v>
      </c>
      <c r="B4" s="86">
        <v>8000</v>
      </c>
      <c r="C4" s="14" t="s">
        <v>123</v>
      </c>
      <c r="D4" s="14"/>
      <c r="E4" s="14"/>
      <c r="F4" s="14"/>
    </row>
    <row r="5" spans="1:17" s="2" customFormat="1" ht="8.25" customHeight="1" x14ac:dyDescent="0.25">
      <c r="A5" s="14"/>
      <c r="B5" s="16"/>
      <c r="C5" s="14"/>
      <c r="D5" s="14"/>
      <c r="E5" s="14"/>
      <c r="F5" s="14"/>
    </row>
    <row r="6" spans="1:17" x14ac:dyDescent="0.25">
      <c r="A6" s="39"/>
      <c r="B6" s="39"/>
      <c r="C6" s="22" t="s">
        <v>0</v>
      </c>
      <c r="D6" s="22" t="s">
        <v>2</v>
      </c>
      <c r="E6" s="22" t="s">
        <v>151</v>
      </c>
      <c r="F6" s="22" t="s">
        <v>3</v>
      </c>
      <c r="Q6" s="61"/>
    </row>
    <row r="7" spans="1:17" x14ac:dyDescent="0.25">
      <c r="A7" s="31" t="s">
        <v>131</v>
      </c>
      <c r="B7" s="32"/>
      <c r="C7" s="33"/>
      <c r="Q7" s="62"/>
    </row>
    <row r="8" spans="1:17" x14ac:dyDescent="0.25">
      <c r="A8" s="10" t="s">
        <v>193</v>
      </c>
      <c r="B8" s="10"/>
      <c r="C8" s="102">
        <v>8000</v>
      </c>
      <c r="D8" s="11" t="s">
        <v>16</v>
      </c>
      <c r="E8" s="113">
        <v>2.7</v>
      </c>
      <c r="F8" s="20">
        <f>C8*E8</f>
        <v>21600</v>
      </c>
    </row>
    <row r="9" spans="1:17" x14ac:dyDescent="0.25">
      <c r="A9" s="10" t="s">
        <v>6</v>
      </c>
      <c r="B9" s="10"/>
      <c r="C9" s="20">
        <v>0</v>
      </c>
      <c r="D9" s="11" t="s">
        <v>16</v>
      </c>
      <c r="E9" s="20">
        <v>0</v>
      </c>
      <c r="F9" s="20">
        <f t="shared" ref="F9" si="0">C9*E9</f>
        <v>0</v>
      </c>
    </row>
    <row r="10" spans="1:17" x14ac:dyDescent="0.25">
      <c r="A10" s="17" t="s">
        <v>7</v>
      </c>
      <c r="B10" s="17"/>
      <c r="C10" s="21">
        <f>C8</f>
        <v>8000</v>
      </c>
      <c r="D10" s="18" t="s">
        <v>16</v>
      </c>
      <c r="E10" s="21">
        <v>0</v>
      </c>
      <c r="F10" s="21">
        <f>C10*E10</f>
        <v>0</v>
      </c>
    </row>
    <row r="11" spans="1:17" x14ac:dyDescent="0.25">
      <c r="A11" s="63" t="s">
        <v>8</v>
      </c>
      <c r="B11" s="35"/>
      <c r="C11" s="35"/>
      <c r="D11" s="35"/>
      <c r="E11" s="35"/>
      <c r="F11" s="64">
        <f>SUM(F8:F10)</f>
        <v>21600</v>
      </c>
    </row>
    <row r="12" spans="1:17" ht="7.5" customHeight="1" x14ac:dyDescent="0.25">
      <c r="A12" s="34"/>
      <c r="B12" s="34"/>
      <c r="C12" s="34"/>
      <c r="D12" s="34"/>
      <c r="E12" s="34"/>
      <c r="F12" s="34"/>
    </row>
    <row r="13" spans="1:17" x14ac:dyDescent="0.25">
      <c r="A13" s="30" t="s">
        <v>132</v>
      </c>
      <c r="B13" s="36"/>
      <c r="C13" s="26"/>
      <c r="D13" s="26"/>
      <c r="E13" s="26"/>
      <c r="F13" s="26"/>
    </row>
    <row r="14" spans="1:17" x14ac:dyDescent="0.25">
      <c r="A14" s="10" t="s">
        <v>9</v>
      </c>
      <c r="B14" s="10"/>
      <c r="C14" s="102">
        <v>175</v>
      </c>
      <c r="D14" s="11" t="s">
        <v>16</v>
      </c>
      <c r="E14" s="105">
        <v>4.2</v>
      </c>
      <c r="F14" s="20">
        <f>(C14*E14)</f>
        <v>735</v>
      </c>
    </row>
    <row r="15" spans="1:17" x14ac:dyDescent="0.25">
      <c r="A15" s="10" t="s">
        <v>10</v>
      </c>
      <c r="B15" s="10" t="s">
        <v>11</v>
      </c>
      <c r="C15" s="102">
        <v>200</v>
      </c>
      <c r="D15" s="11" t="s">
        <v>16</v>
      </c>
      <c r="E15" s="27">
        <v>40</v>
      </c>
      <c r="F15" s="20">
        <f t="shared" ref="F15:F27" si="1">C15*E15</f>
        <v>8000</v>
      </c>
    </row>
    <row r="16" spans="1:17" x14ac:dyDescent="0.25">
      <c r="A16" s="10"/>
      <c r="B16" s="10" t="s">
        <v>12</v>
      </c>
      <c r="C16" s="15">
        <v>25</v>
      </c>
      <c r="D16" s="11" t="s">
        <v>16</v>
      </c>
      <c r="E16" s="27">
        <v>60</v>
      </c>
      <c r="F16" s="20">
        <f t="shared" si="1"/>
        <v>1500</v>
      </c>
    </row>
    <row r="17" spans="1:13" x14ac:dyDescent="0.25">
      <c r="A17" s="10"/>
      <c r="B17" s="10" t="s">
        <v>13</v>
      </c>
      <c r="C17" s="15">
        <v>35</v>
      </c>
      <c r="D17" s="11" t="s">
        <v>16</v>
      </c>
      <c r="E17" s="27">
        <v>20</v>
      </c>
      <c r="F17" s="20">
        <f t="shared" si="1"/>
        <v>700</v>
      </c>
    </row>
    <row r="18" spans="1:13" x14ac:dyDescent="0.25">
      <c r="A18" s="23" t="s">
        <v>14</v>
      </c>
      <c r="B18" s="24"/>
      <c r="C18" s="28"/>
      <c r="D18" s="11"/>
      <c r="E18" s="15"/>
      <c r="F18" s="20"/>
    </row>
    <row r="19" spans="1:13" x14ac:dyDescent="0.25">
      <c r="A19" s="10" t="s">
        <v>99</v>
      </c>
      <c r="B19" s="10"/>
      <c r="C19" s="105">
        <v>1.5</v>
      </c>
      <c r="D19" s="11" t="s">
        <v>19</v>
      </c>
      <c r="E19" s="15">
        <f>Växtskyddskostn.!D17</f>
        <v>148</v>
      </c>
      <c r="F19" s="20">
        <f t="shared" si="1"/>
        <v>222</v>
      </c>
    </row>
    <row r="20" spans="1:13" x14ac:dyDescent="0.25">
      <c r="A20" s="10" t="s">
        <v>47</v>
      </c>
      <c r="B20" s="10"/>
      <c r="C20" s="106">
        <v>0.15</v>
      </c>
      <c r="D20" s="11" t="s">
        <v>19</v>
      </c>
      <c r="E20" s="15">
        <f>Växtskyddskostn.!D9</f>
        <v>816</v>
      </c>
      <c r="F20" s="20">
        <f t="shared" si="1"/>
        <v>122.39999999999999</v>
      </c>
    </row>
    <row r="21" spans="1:13" x14ac:dyDescent="0.25">
      <c r="A21" s="10" t="s">
        <v>100</v>
      </c>
      <c r="B21" s="10"/>
      <c r="C21" s="106">
        <v>0.8</v>
      </c>
      <c r="D21" s="11" t="s">
        <v>19</v>
      </c>
      <c r="E21" s="15">
        <f>Växtskyddskostn.!D18</f>
        <v>220</v>
      </c>
      <c r="F21" s="20">
        <f t="shared" si="1"/>
        <v>176</v>
      </c>
    </row>
    <row r="22" spans="1:13" x14ac:dyDescent="0.25">
      <c r="A22" s="10" t="s">
        <v>101</v>
      </c>
      <c r="B22" s="10"/>
      <c r="C22" s="102">
        <v>10</v>
      </c>
      <c r="D22" s="11" t="s">
        <v>102</v>
      </c>
      <c r="E22" s="15">
        <f>Växtskyddskostn.!D20</f>
        <v>8.3000000000000007</v>
      </c>
      <c r="F22" s="20">
        <f t="shared" si="1"/>
        <v>83</v>
      </c>
    </row>
    <row r="23" spans="1:13" x14ac:dyDescent="0.25">
      <c r="A23" s="23" t="s">
        <v>180</v>
      </c>
      <c r="B23" s="25"/>
      <c r="C23" s="27"/>
      <c r="D23" s="11"/>
      <c r="E23" s="15"/>
      <c r="F23" s="20"/>
    </row>
    <row r="24" spans="1:13" x14ac:dyDescent="0.25">
      <c r="A24" s="14" t="s">
        <v>120</v>
      </c>
      <c r="B24" s="67"/>
      <c r="C24" s="106">
        <v>0.65</v>
      </c>
      <c r="D24" s="11" t="s">
        <v>19</v>
      </c>
      <c r="E24" s="15">
        <f>Växtskyddskostn.!D21</f>
        <v>643</v>
      </c>
      <c r="F24" s="20">
        <f t="shared" si="1"/>
        <v>417.95</v>
      </c>
    </row>
    <row r="25" spans="1:13" x14ac:dyDescent="0.25">
      <c r="A25" s="14" t="s">
        <v>116</v>
      </c>
      <c r="B25" s="67"/>
      <c r="C25" s="105">
        <v>0.5</v>
      </c>
      <c r="D25" s="11" t="s">
        <v>19</v>
      </c>
      <c r="E25" s="15">
        <v>460</v>
      </c>
      <c r="F25" s="20">
        <f t="shared" si="1"/>
        <v>230</v>
      </c>
    </row>
    <row r="26" spans="1:13" x14ac:dyDescent="0.25">
      <c r="A26" s="23" t="s">
        <v>191</v>
      </c>
      <c r="B26" s="25"/>
      <c r="C26" s="27"/>
      <c r="D26" s="11"/>
      <c r="E26" s="15"/>
      <c r="F26" s="20"/>
    </row>
    <row r="27" spans="1:13" x14ac:dyDescent="0.25">
      <c r="A27" s="14" t="s">
        <v>103</v>
      </c>
      <c r="B27" s="67"/>
      <c r="C27" s="105">
        <v>0.2</v>
      </c>
      <c r="D27" s="11" t="s">
        <v>19</v>
      </c>
      <c r="E27" s="15">
        <f>Växtskyddskostn.!D13</f>
        <v>466</v>
      </c>
      <c r="F27" s="20">
        <f t="shared" si="1"/>
        <v>93.2</v>
      </c>
    </row>
    <row r="28" spans="1:13" ht="8.25" customHeight="1" x14ac:dyDescent="0.25">
      <c r="A28" s="10"/>
      <c r="B28" s="10"/>
      <c r="C28" s="46"/>
      <c r="D28" s="11"/>
      <c r="E28" s="15"/>
      <c r="F28" s="20"/>
    </row>
    <row r="29" spans="1:13" x14ac:dyDescent="0.25">
      <c r="A29" s="37" t="s">
        <v>133</v>
      </c>
      <c r="B29" s="38"/>
      <c r="C29" s="34"/>
      <c r="D29" s="40"/>
      <c r="E29" s="34"/>
      <c r="F29" s="29"/>
      <c r="H29" s="52"/>
      <c r="I29" s="101"/>
    </row>
    <row r="30" spans="1:13" x14ac:dyDescent="0.25">
      <c r="A30" s="10" t="s">
        <v>94</v>
      </c>
      <c r="B30" s="10"/>
      <c r="C30" s="29">
        <f>(C8/974)*1000</f>
        <v>8213.5523613963032</v>
      </c>
      <c r="D30" s="11"/>
      <c r="E30" s="91">
        <v>9.9000000000000005E-2</v>
      </c>
      <c r="F30" s="29">
        <f>C30*E30</f>
        <v>813.1416837782341</v>
      </c>
      <c r="I30" s="53"/>
      <c r="J30" s="53"/>
      <c r="K30" s="53"/>
      <c r="L30" s="53"/>
      <c r="M30" s="53"/>
    </row>
    <row r="31" spans="1:13" x14ac:dyDescent="0.25">
      <c r="A31" s="10" t="s">
        <v>21</v>
      </c>
      <c r="B31" s="10"/>
      <c r="C31" s="29">
        <f>C30</f>
        <v>8213.5523613963032</v>
      </c>
      <c r="D31" s="11"/>
      <c r="E31" s="91">
        <v>0.01</v>
      </c>
      <c r="F31" s="29">
        <f>C31*E31</f>
        <v>82.135523613963031</v>
      </c>
    </row>
    <row r="32" spans="1:13" x14ac:dyDescent="0.25">
      <c r="A32" s="17" t="s">
        <v>31</v>
      </c>
      <c r="B32" s="17"/>
      <c r="C32" s="117">
        <v>0.25</v>
      </c>
      <c r="D32" s="18" t="s">
        <v>32</v>
      </c>
      <c r="E32" s="21">
        <v>780</v>
      </c>
      <c r="F32" s="21">
        <f>C32*E32</f>
        <v>195</v>
      </c>
      <c r="H32" s="2"/>
      <c r="I32" s="82"/>
      <c r="J32" s="82"/>
      <c r="K32" s="82"/>
      <c r="L32" s="82"/>
      <c r="M32" s="2"/>
    </row>
    <row r="33" spans="1:24" x14ac:dyDescent="0.25">
      <c r="A33" s="63" t="s">
        <v>34</v>
      </c>
      <c r="B33" s="41"/>
      <c r="C33" s="41"/>
      <c r="D33" s="41"/>
      <c r="E33" s="41"/>
      <c r="F33" s="64">
        <f>SUM(F14:F32)</f>
        <v>13369.827207392198</v>
      </c>
    </row>
    <row r="34" spans="1:24" ht="10.5" customHeight="1" x14ac:dyDescent="0.25">
      <c r="A34" s="10"/>
      <c r="B34" s="10"/>
      <c r="C34" s="10"/>
      <c r="D34" s="10"/>
      <c r="E34" s="10"/>
      <c r="F34" s="13"/>
      <c r="G34" s="10"/>
      <c r="I34" s="2"/>
      <c r="J34" s="2"/>
      <c r="K34" s="2"/>
      <c r="L34" s="2"/>
      <c r="M34" s="2"/>
    </row>
    <row r="35" spans="1:24" x14ac:dyDescent="0.25">
      <c r="A35" s="37" t="s">
        <v>134</v>
      </c>
      <c r="B35" s="89"/>
      <c r="C35" s="26"/>
      <c r="D35" s="26"/>
      <c r="E35" s="26"/>
      <c r="F35" s="90"/>
      <c r="G35" s="10"/>
    </row>
    <row r="36" spans="1:24" x14ac:dyDescent="0.25">
      <c r="A36" s="10" t="s">
        <v>84</v>
      </c>
      <c r="B36" s="10"/>
      <c r="C36" s="107">
        <v>1</v>
      </c>
      <c r="D36" s="11"/>
      <c r="E36" s="13">
        <f>Maskinkostn.!$D$4</f>
        <v>662</v>
      </c>
      <c r="F36" s="29">
        <f>C36*E36</f>
        <v>662</v>
      </c>
      <c r="G36" s="10"/>
    </row>
    <row r="37" spans="1:24" x14ac:dyDescent="0.25">
      <c r="A37" s="10" t="s">
        <v>79</v>
      </c>
      <c r="B37" s="10"/>
      <c r="C37" s="107">
        <v>1</v>
      </c>
      <c r="D37" s="11"/>
      <c r="E37" s="13">
        <f>Maskinkostn.!$D$5</f>
        <v>198</v>
      </c>
      <c r="F37" s="29">
        <f>C37*E37</f>
        <v>198</v>
      </c>
      <c r="G37" s="10"/>
      <c r="H37" s="101"/>
    </row>
    <row r="38" spans="1:24" x14ac:dyDescent="0.25">
      <c r="A38" s="10" t="s">
        <v>35</v>
      </c>
      <c r="B38" s="10"/>
      <c r="C38" s="107">
        <v>3</v>
      </c>
      <c r="D38" s="11"/>
      <c r="E38" s="13">
        <f>Maskinkostn.!$D$6</f>
        <v>128</v>
      </c>
      <c r="F38" s="29">
        <f t="shared" ref="F38:F42" si="2">C38*E38</f>
        <v>384</v>
      </c>
      <c r="G38" s="10"/>
    </row>
    <row r="39" spans="1:24" x14ac:dyDescent="0.25">
      <c r="A39" s="10" t="s">
        <v>36</v>
      </c>
      <c r="B39" s="10"/>
      <c r="C39" s="107">
        <v>4</v>
      </c>
      <c r="D39" s="11"/>
      <c r="E39" s="13">
        <f>Maskinkostn.!$D$7</f>
        <v>150</v>
      </c>
      <c r="F39" s="29">
        <f t="shared" si="2"/>
        <v>600</v>
      </c>
    </row>
    <row r="40" spans="1:24" x14ac:dyDescent="0.25">
      <c r="A40" s="10" t="s">
        <v>37</v>
      </c>
      <c r="B40" s="10"/>
      <c r="C40" s="107">
        <v>1</v>
      </c>
      <c r="D40" s="11"/>
      <c r="E40" s="13">
        <f>Maskinkostn.!$D$8</f>
        <v>1005</v>
      </c>
      <c r="F40" s="29">
        <f t="shared" si="2"/>
        <v>1005</v>
      </c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5">
      <c r="A41" s="10" t="s">
        <v>74</v>
      </c>
      <c r="B41" s="10"/>
      <c r="C41" s="107">
        <v>1</v>
      </c>
      <c r="D41" s="11"/>
      <c r="E41" s="13">
        <f>Maskinkostn.!$D$10</f>
        <v>278</v>
      </c>
      <c r="F41" s="29">
        <f t="shared" si="2"/>
        <v>278</v>
      </c>
      <c r="G41" s="10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10" t="s">
        <v>77</v>
      </c>
      <c r="B42" s="10"/>
      <c r="C42" s="107">
        <v>1</v>
      </c>
      <c r="D42" s="11"/>
      <c r="E42" s="13">
        <f>Maskinkostn.!$D$11</f>
        <v>933</v>
      </c>
      <c r="F42" s="29">
        <f t="shared" si="2"/>
        <v>933</v>
      </c>
      <c r="G42" s="10"/>
    </row>
    <row r="43" spans="1:24" x14ac:dyDescent="0.25">
      <c r="A43" s="14" t="s">
        <v>39</v>
      </c>
      <c r="B43" s="14"/>
      <c r="C43" s="116">
        <f>C8</f>
        <v>8000</v>
      </c>
      <c r="D43" s="92" t="s">
        <v>192</v>
      </c>
      <c r="E43" s="94">
        <v>4.4999999999999998E-2</v>
      </c>
      <c r="F43" s="20">
        <f>C43*E43</f>
        <v>360</v>
      </c>
      <c r="G43" s="10"/>
    </row>
    <row r="44" spans="1:24" x14ac:dyDescent="0.25">
      <c r="A44" s="17" t="s">
        <v>96</v>
      </c>
      <c r="B44" s="17"/>
      <c r="C44" s="111">
        <v>2</v>
      </c>
      <c r="D44" s="18"/>
      <c r="E44" s="84">
        <v>245</v>
      </c>
      <c r="F44" s="21">
        <f>C44*E44</f>
        <v>490</v>
      </c>
      <c r="G44" s="10"/>
    </row>
    <row r="45" spans="1:24" x14ac:dyDescent="0.25">
      <c r="A45" s="63" t="s">
        <v>41</v>
      </c>
      <c r="B45" s="44"/>
      <c r="C45" s="44"/>
      <c r="D45" s="44"/>
      <c r="E45" s="44"/>
      <c r="F45" s="64">
        <f>SUM(F36:F44)</f>
        <v>4910</v>
      </c>
      <c r="G45" s="10"/>
    </row>
    <row r="46" spans="1:24" ht="26.25" customHeight="1" x14ac:dyDescent="0.25">
      <c r="A46" s="65" t="s">
        <v>78</v>
      </c>
      <c r="B46" s="45"/>
      <c r="C46" s="45"/>
      <c r="D46" s="45"/>
      <c r="E46" s="45"/>
      <c r="F46" s="66">
        <f>(F11-(F33+F45))</f>
        <v>3320.172792607802</v>
      </c>
    </row>
    <row r="47" spans="1:24" x14ac:dyDescent="0.25">
      <c r="A47" s="10"/>
      <c r="B47" s="10"/>
      <c r="C47" s="10"/>
      <c r="D47" s="10"/>
      <c r="E47" s="10"/>
      <c r="F47" s="10"/>
    </row>
    <row r="48" spans="1:24" x14ac:dyDescent="0.25">
      <c r="A48" s="10"/>
      <c r="B48" s="10"/>
      <c r="C48" s="10"/>
      <c r="D48" s="10"/>
      <c r="E48" s="10"/>
      <c r="F48" s="10"/>
    </row>
    <row r="49" spans="1:6" x14ac:dyDescent="0.25">
      <c r="A49" s="19" t="s">
        <v>42</v>
      </c>
      <c r="B49" s="19"/>
      <c r="C49" s="19"/>
      <c r="D49" s="19"/>
      <c r="E49" s="19"/>
      <c r="F49" s="19"/>
    </row>
    <row r="50" spans="1:6" x14ac:dyDescent="0.25">
      <c r="A50" s="10" t="s">
        <v>217</v>
      </c>
      <c r="B50" s="10"/>
      <c r="D50" s="10"/>
      <c r="E50" s="10"/>
      <c r="F50" s="10"/>
    </row>
    <row r="51" spans="1:6" x14ac:dyDescent="0.25">
      <c r="A51" s="10"/>
      <c r="D51" s="10"/>
      <c r="E51" s="10"/>
      <c r="F51" s="10"/>
    </row>
    <row r="52" spans="1:6" ht="45.75" customHeight="1" x14ac:dyDescent="0.25">
      <c r="A52" s="50"/>
      <c r="B52" s="133"/>
      <c r="C52" s="134"/>
      <c r="D52" s="134"/>
      <c r="E52" s="134"/>
      <c r="F52" s="134"/>
    </row>
    <row r="53" spans="1:6" x14ac:dyDescent="0.25">
      <c r="A53" s="50"/>
      <c r="B53" s="50"/>
      <c r="C53" s="81"/>
      <c r="D53" s="81"/>
      <c r="E53" s="81"/>
      <c r="F53" s="81"/>
    </row>
    <row r="54" spans="1:6" x14ac:dyDescent="0.25">
      <c r="A54" s="10"/>
      <c r="B54" s="10"/>
      <c r="D54" s="10"/>
      <c r="E54" s="10"/>
      <c r="F54" s="10"/>
    </row>
    <row r="55" spans="1:6" x14ac:dyDescent="0.25">
      <c r="A55" s="10"/>
      <c r="B55" s="10"/>
      <c r="D55" s="10"/>
      <c r="E55" s="10"/>
      <c r="F55" s="10"/>
    </row>
    <row r="56" spans="1:6" ht="32.25" customHeight="1" x14ac:dyDescent="0.25">
      <c r="A56" s="50"/>
      <c r="B56" s="135"/>
      <c r="C56" s="134"/>
      <c r="D56" s="134"/>
      <c r="E56" s="134"/>
      <c r="F56" s="134"/>
    </row>
    <row r="57" spans="1:6" x14ac:dyDescent="0.25">
      <c r="A57" s="10"/>
      <c r="B57" s="10"/>
      <c r="D57" s="10"/>
      <c r="E57" s="10"/>
      <c r="F57" s="10"/>
    </row>
    <row r="58" spans="1:6" x14ac:dyDescent="0.25">
      <c r="A58" s="50"/>
      <c r="B58" s="133"/>
      <c r="C58" s="134"/>
      <c r="D58" s="134"/>
      <c r="E58" s="134"/>
      <c r="F58" s="134"/>
    </row>
    <row r="59" spans="1:6" x14ac:dyDescent="0.25">
      <c r="A59" s="10"/>
      <c r="B59" s="10"/>
      <c r="D59" s="10"/>
      <c r="E59" s="10"/>
      <c r="F59" s="10"/>
    </row>
    <row r="60" spans="1:6" x14ac:dyDescent="0.25">
      <c r="A60" s="10"/>
      <c r="B60" s="10"/>
      <c r="D60" s="10"/>
      <c r="E60" s="10"/>
      <c r="F60" s="10"/>
    </row>
    <row r="61" spans="1:6" x14ac:dyDescent="0.25">
      <c r="A61" s="10"/>
      <c r="B61" s="10"/>
      <c r="D61" s="10"/>
      <c r="E61" s="10"/>
      <c r="F61" s="10"/>
    </row>
    <row r="62" spans="1:6" x14ac:dyDescent="0.25">
      <c r="A62" s="10"/>
      <c r="B62" s="10"/>
      <c r="D62" s="10"/>
      <c r="E62" s="10"/>
      <c r="F62" s="10"/>
    </row>
    <row r="63" spans="1:6" x14ac:dyDescent="0.25">
      <c r="A63" s="10"/>
      <c r="B63" s="10"/>
      <c r="C63" s="10"/>
      <c r="D63" s="10"/>
      <c r="E63" s="10"/>
      <c r="F63" s="10"/>
    </row>
    <row r="64" spans="1:6" x14ac:dyDescent="0.25">
      <c r="A64" s="10"/>
      <c r="B64" s="10"/>
      <c r="C64" s="10"/>
      <c r="D64" s="10"/>
      <c r="E64" s="10"/>
      <c r="F64" s="10"/>
    </row>
    <row r="65" spans="1:6" x14ac:dyDescent="0.25">
      <c r="A65" s="10"/>
      <c r="B65" s="10"/>
      <c r="C65" s="10"/>
      <c r="D65" s="10"/>
      <c r="E65" s="10"/>
      <c r="F65" s="10"/>
    </row>
    <row r="66" spans="1:6" x14ac:dyDescent="0.25">
      <c r="A66" s="10"/>
      <c r="B66" s="10"/>
      <c r="C66" s="10"/>
      <c r="D66" s="10"/>
      <c r="E66" s="10"/>
      <c r="F66" s="10"/>
    </row>
  </sheetData>
  <sheetProtection algorithmName="SHA-512" hashValue="zIFA1F1LUR5IjeXaB7oUj5tonk+7ZolXxOcv4nMPNRhbn0tRF6hJV6+rbZjA+0czxBGuzCutJhmVs3cKpwf9oQ==" saltValue="Cw+Zd610QC9paJV+Cl4JUA==" spinCount="100000" sheet="1" objects="1" scenarios="1"/>
  <mergeCells count="4">
    <mergeCell ref="A1:F1"/>
    <mergeCell ref="B52:F52"/>
    <mergeCell ref="B56:F56"/>
    <mergeCell ref="B58:F58"/>
  </mergeCells>
  <pageMargins left="0.7" right="0.7" top="0.75" bottom="0.75" header="0.3" footer="0.3"/>
  <pageSetup paperSize="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F10" sqref="F10"/>
    </sheetView>
  </sheetViews>
  <sheetFormatPr defaultRowHeight="15" x14ac:dyDescent="0.25"/>
  <cols>
    <col min="1" max="1" width="32" customWidth="1"/>
    <col min="2" max="2" width="9.140625" style="87"/>
    <col min="3" max="3" width="11.140625" style="87" bestFit="1" customWidth="1"/>
    <col min="4" max="5" width="17" style="87" customWidth="1"/>
    <col min="6" max="6" width="20.28515625" style="87" bestFit="1" customWidth="1"/>
    <col min="9" max="9" width="11.7109375" bestFit="1" customWidth="1"/>
  </cols>
  <sheetData>
    <row r="1" spans="1:10" ht="36" customHeight="1" x14ac:dyDescent="0.35">
      <c r="A1" s="95" t="s">
        <v>108</v>
      </c>
    </row>
    <row r="3" spans="1:10" x14ac:dyDescent="0.25">
      <c r="A3" s="4" t="s">
        <v>66</v>
      </c>
      <c r="B3" s="96" t="s">
        <v>67</v>
      </c>
      <c r="C3" s="96" t="s">
        <v>69</v>
      </c>
      <c r="D3" s="5" t="s">
        <v>81</v>
      </c>
      <c r="E3" s="96" t="s">
        <v>75</v>
      </c>
      <c r="F3" s="96" t="s">
        <v>71</v>
      </c>
      <c r="I3" s="7" t="s">
        <v>105</v>
      </c>
    </row>
    <row r="4" spans="1:10" x14ac:dyDescent="0.25">
      <c r="A4" t="s">
        <v>80</v>
      </c>
      <c r="B4" s="87" t="s">
        <v>68</v>
      </c>
      <c r="C4" s="87" t="s">
        <v>70</v>
      </c>
      <c r="D4" s="97">
        <v>662</v>
      </c>
      <c r="E4" s="87">
        <v>2.1</v>
      </c>
      <c r="F4" s="87">
        <v>556</v>
      </c>
      <c r="I4" s="8">
        <v>621</v>
      </c>
    </row>
    <row r="5" spans="1:10" x14ac:dyDescent="0.25">
      <c r="A5" t="s">
        <v>79</v>
      </c>
      <c r="B5" s="87" t="s">
        <v>68</v>
      </c>
      <c r="C5" s="87" t="s">
        <v>70</v>
      </c>
      <c r="D5" s="97">
        <v>198</v>
      </c>
      <c r="E5" s="87">
        <v>4.5</v>
      </c>
      <c r="F5" s="87">
        <v>165</v>
      </c>
      <c r="I5" s="8">
        <v>180</v>
      </c>
    </row>
    <row r="6" spans="1:10" x14ac:dyDescent="0.25">
      <c r="A6" t="s">
        <v>35</v>
      </c>
      <c r="B6" s="87" t="s">
        <v>68</v>
      </c>
      <c r="C6" s="87" t="s">
        <v>70</v>
      </c>
      <c r="D6" s="97">
        <v>128</v>
      </c>
      <c r="E6" s="87">
        <v>6.5</v>
      </c>
      <c r="F6" s="87">
        <v>107</v>
      </c>
      <c r="I6" s="8">
        <v>120</v>
      </c>
    </row>
    <row r="7" spans="1:10" x14ac:dyDescent="0.25">
      <c r="A7" t="s">
        <v>36</v>
      </c>
      <c r="B7" s="87" t="s">
        <v>68</v>
      </c>
      <c r="C7" s="87" t="s">
        <v>70</v>
      </c>
      <c r="D7" s="97">
        <v>150</v>
      </c>
      <c r="E7" s="87">
        <v>7.5</v>
      </c>
      <c r="F7" s="87">
        <v>110</v>
      </c>
      <c r="I7" s="8">
        <v>147</v>
      </c>
      <c r="J7" t="s">
        <v>106</v>
      </c>
    </row>
    <row r="8" spans="1:10" x14ac:dyDescent="0.25">
      <c r="A8" t="s">
        <v>107</v>
      </c>
      <c r="B8" s="87" t="s">
        <v>68</v>
      </c>
      <c r="C8" s="87" t="s">
        <v>70</v>
      </c>
      <c r="D8" s="97">
        <v>1005</v>
      </c>
      <c r="E8" s="87">
        <v>2.5</v>
      </c>
      <c r="F8" s="87">
        <v>838</v>
      </c>
      <c r="G8" t="s">
        <v>72</v>
      </c>
      <c r="I8" s="8">
        <v>944</v>
      </c>
    </row>
    <row r="9" spans="1:10" x14ac:dyDescent="0.25">
      <c r="A9" t="s">
        <v>38</v>
      </c>
      <c r="B9" s="87" t="s">
        <v>68</v>
      </c>
      <c r="C9" s="87" t="s">
        <v>70</v>
      </c>
      <c r="D9" s="97">
        <v>310</v>
      </c>
      <c r="E9" s="87">
        <v>2</v>
      </c>
      <c r="F9" s="87">
        <v>259</v>
      </c>
      <c r="I9" s="8">
        <v>290</v>
      </c>
    </row>
    <row r="10" spans="1:10" x14ac:dyDescent="0.25">
      <c r="A10" t="s">
        <v>82</v>
      </c>
      <c r="B10" s="87" t="s">
        <v>68</v>
      </c>
      <c r="C10" s="87" t="s">
        <v>70</v>
      </c>
      <c r="D10" s="97">
        <v>278</v>
      </c>
      <c r="E10" s="87">
        <v>4.5999999999999996</v>
      </c>
      <c r="F10" s="87">
        <v>233</v>
      </c>
      <c r="I10" s="8">
        <v>256</v>
      </c>
    </row>
    <row r="11" spans="1:10" x14ac:dyDescent="0.25">
      <c r="A11" t="s">
        <v>73</v>
      </c>
      <c r="B11" s="87" t="s">
        <v>68</v>
      </c>
      <c r="C11" s="87" t="s">
        <v>70</v>
      </c>
      <c r="D11" s="97">
        <v>933</v>
      </c>
      <c r="E11" s="87">
        <v>1</v>
      </c>
      <c r="F11" s="87">
        <v>777</v>
      </c>
      <c r="I11" s="8">
        <v>862</v>
      </c>
    </row>
    <row r="12" spans="1:10" x14ac:dyDescent="0.25">
      <c r="A12" t="s">
        <v>83</v>
      </c>
      <c r="B12" s="87" t="s">
        <v>68</v>
      </c>
      <c r="C12" s="87" t="s">
        <v>76</v>
      </c>
      <c r="D12" s="97">
        <v>200</v>
      </c>
      <c r="I12" s="8">
        <v>200</v>
      </c>
    </row>
    <row r="15" spans="1:10" x14ac:dyDescent="0.25">
      <c r="A15" t="s">
        <v>88</v>
      </c>
      <c r="B15" s="98" t="s">
        <v>89</v>
      </c>
    </row>
    <row r="16" spans="1:10" x14ac:dyDescent="0.25">
      <c r="B16" s="98" t="s">
        <v>90</v>
      </c>
    </row>
    <row r="17" spans="2:2" x14ac:dyDescent="0.25">
      <c r="B17" s="98" t="s">
        <v>91</v>
      </c>
    </row>
  </sheetData>
  <sheetProtection algorithmName="SHA-512" hashValue="2O+Veth58p79C0Dec3bvaa/C5srRX1pEd6glSroWxGKZuDl1rM0nNVOFvDrMf347c14HklYXoAr4AIIYPmCRJA==" saltValue="pfwi5MS9tCQzxTaD8Uabd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C6" sqref="C6"/>
    </sheetView>
  </sheetViews>
  <sheetFormatPr defaultRowHeight="15" x14ac:dyDescent="0.25"/>
  <cols>
    <col min="2" max="4" width="9.140625" style="87"/>
  </cols>
  <sheetData>
    <row r="1" spans="1:4" ht="33.75" x14ac:dyDescent="0.5">
      <c r="A1" s="100" t="s">
        <v>109</v>
      </c>
    </row>
    <row r="4" spans="1:4" x14ac:dyDescent="0.25">
      <c r="A4" t="s">
        <v>10</v>
      </c>
      <c r="B4" s="87" t="s">
        <v>11</v>
      </c>
      <c r="C4" s="87">
        <v>9.5</v>
      </c>
      <c r="D4" s="87" t="s">
        <v>110</v>
      </c>
    </row>
    <row r="5" spans="1:4" x14ac:dyDescent="0.25">
      <c r="B5" s="87" t="s">
        <v>12</v>
      </c>
      <c r="C5" s="87">
        <v>19.5</v>
      </c>
      <c r="D5" s="87" t="s">
        <v>110</v>
      </c>
    </row>
    <row r="6" spans="1:4" x14ac:dyDescent="0.25">
      <c r="B6" s="87" t="s">
        <v>13</v>
      </c>
      <c r="C6" s="87">
        <v>7.5</v>
      </c>
      <c r="D6" s="87" t="s">
        <v>110</v>
      </c>
    </row>
  </sheetData>
  <sheetProtection algorithmName="SHA-512" hashValue="w4SkLaZaCnJo2mqNi2DRRPLEGKuHCDF4o6YxVm9vrhzMNU3k4pzxCls08AGwY4IJbVzjzWhiA5nEcZyHqYOK/Q==" saltValue="sSvfbv11xgZljY/5Qu2YN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D5" sqref="D5:D21"/>
    </sheetView>
  </sheetViews>
  <sheetFormatPr defaultRowHeight="15" x14ac:dyDescent="0.25"/>
  <sheetData>
    <row r="1" spans="1:5" ht="31.5" x14ac:dyDescent="0.5">
      <c r="A1" s="99" t="s">
        <v>111</v>
      </c>
    </row>
    <row r="4" spans="1:5" x14ac:dyDescent="0.25">
      <c r="A4" s="3" t="s">
        <v>112</v>
      </c>
      <c r="B4" s="3"/>
      <c r="C4" s="3"/>
      <c r="D4" s="3" t="s">
        <v>113</v>
      </c>
      <c r="E4" s="3"/>
    </row>
    <row r="5" spans="1:5" x14ac:dyDescent="0.25">
      <c r="A5" t="s">
        <v>46</v>
      </c>
      <c r="D5" s="118">
        <v>110</v>
      </c>
    </row>
    <row r="6" spans="1:5" x14ac:dyDescent="0.25">
      <c r="A6" t="s">
        <v>15</v>
      </c>
      <c r="D6" s="118">
        <v>1230</v>
      </c>
    </row>
    <row r="7" spans="1:5" x14ac:dyDescent="0.25">
      <c r="A7" t="s">
        <v>117</v>
      </c>
      <c r="D7" s="118">
        <v>265</v>
      </c>
    </row>
    <row r="8" spans="1:5" x14ac:dyDescent="0.25">
      <c r="A8" t="s">
        <v>20</v>
      </c>
      <c r="D8" s="118">
        <v>650</v>
      </c>
    </row>
    <row r="9" spans="1:5" x14ac:dyDescent="0.25">
      <c r="A9" t="s">
        <v>47</v>
      </c>
      <c r="D9" s="118">
        <v>816</v>
      </c>
    </row>
    <row r="10" spans="1:5" x14ac:dyDescent="0.25">
      <c r="A10" t="s">
        <v>51</v>
      </c>
      <c r="D10" s="118">
        <v>190</v>
      </c>
    </row>
    <row r="11" spans="1:5" x14ac:dyDescent="0.25">
      <c r="A11" t="s">
        <v>116</v>
      </c>
      <c r="D11" s="118">
        <v>460</v>
      </c>
    </row>
    <row r="12" spans="1:5" x14ac:dyDescent="0.25">
      <c r="A12" t="s">
        <v>115</v>
      </c>
      <c r="D12" s="118">
        <v>2350</v>
      </c>
    </row>
    <row r="13" spans="1:5" x14ac:dyDescent="0.25">
      <c r="A13" t="s">
        <v>103</v>
      </c>
      <c r="D13" s="118">
        <v>466</v>
      </c>
    </row>
    <row r="14" spans="1:5" x14ac:dyDescent="0.25">
      <c r="A14" t="s">
        <v>48</v>
      </c>
      <c r="D14" s="118">
        <v>602</v>
      </c>
    </row>
    <row r="15" spans="1:5" x14ac:dyDescent="0.25">
      <c r="A15" t="s">
        <v>17</v>
      </c>
      <c r="D15" s="118">
        <v>180</v>
      </c>
    </row>
    <row r="16" spans="1:5" x14ac:dyDescent="0.25">
      <c r="A16" s="1" t="s">
        <v>114</v>
      </c>
      <c r="B16" s="1"/>
      <c r="C16" s="1"/>
      <c r="D16" s="119">
        <v>51</v>
      </c>
    </row>
    <row r="17" spans="1:4" x14ac:dyDescent="0.25">
      <c r="A17" t="s">
        <v>99</v>
      </c>
      <c r="D17" s="120">
        <v>148</v>
      </c>
    </row>
    <row r="18" spans="1:4" x14ac:dyDescent="0.25">
      <c r="A18" t="s">
        <v>100</v>
      </c>
      <c r="D18" s="120">
        <v>220</v>
      </c>
    </row>
    <row r="19" spans="1:4" x14ac:dyDescent="0.25">
      <c r="A19" t="s">
        <v>104</v>
      </c>
      <c r="D19" s="120">
        <v>675</v>
      </c>
    </row>
    <row r="20" spans="1:4" x14ac:dyDescent="0.25">
      <c r="A20" t="s">
        <v>119</v>
      </c>
      <c r="D20" s="120">
        <v>8.3000000000000007</v>
      </c>
    </row>
    <row r="21" spans="1:4" x14ac:dyDescent="0.25">
      <c r="A21" t="s">
        <v>120</v>
      </c>
      <c r="D21" s="120">
        <v>643</v>
      </c>
    </row>
  </sheetData>
  <sheetProtection algorithmName="SHA-512" hashValue="jYRBLleJD9SYguikrR5DTFaKwzY5GRt1ZILEluKCc84EorLunHeJhlwD2uyMG3x2rrpPzTj8wGdT01uu5fC2qg==" saltValue="xRdsZ+PNzeHytvGbMVWOIA==" spinCount="100000" sheet="1" objects="1" scenarios="1"/>
  <sortState xmlns:xlrd2="http://schemas.microsoft.com/office/spreadsheetml/2017/richdata2" ref="A5:A16">
    <sortCondition ref="A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9"/>
  <sheetViews>
    <sheetView showGridLines="0" zoomScale="80" zoomScaleNormal="80" workbookViewId="0">
      <selection activeCell="B54" sqref="B54"/>
    </sheetView>
  </sheetViews>
  <sheetFormatPr defaultColWidth="9.140625" defaultRowHeight="12" x14ac:dyDescent="0.2"/>
  <cols>
    <col min="1" max="1" width="11.5703125" style="68" customWidth="1"/>
    <col min="2" max="2" width="22.85546875" style="69" customWidth="1"/>
    <col min="3" max="3" width="9.5703125" style="68" customWidth="1"/>
    <col min="4" max="7" width="9.140625" style="68"/>
    <col min="8" max="8" width="20.42578125" style="68" bestFit="1" customWidth="1"/>
    <col min="9" max="9" width="23.140625" style="68" bestFit="1" customWidth="1"/>
    <col min="10" max="16384" width="9.140625" style="68"/>
  </cols>
  <sheetData>
    <row r="1" spans="1:7" ht="36" customHeight="1" x14ac:dyDescent="0.2">
      <c r="A1" s="129" t="s">
        <v>165</v>
      </c>
      <c r="B1" s="130"/>
      <c r="C1" s="130"/>
      <c r="D1" s="130"/>
      <c r="E1" s="130"/>
      <c r="F1" s="130"/>
      <c r="G1" s="130"/>
    </row>
    <row r="2" spans="1:7" ht="23.25" customHeight="1" x14ac:dyDescent="0.2"/>
    <row r="3" spans="1:7" ht="48" x14ac:dyDescent="0.2">
      <c r="A3" s="78" t="s">
        <v>97</v>
      </c>
      <c r="B3" s="79" t="s">
        <v>167</v>
      </c>
      <c r="C3" s="79" t="s">
        <v>166</v>
      </c>
      <c r="D3" s="80" t="s">
        <v>144</v>
      </c>
    </row>
    <row r="4" spans="1:7" x14ac:dyDescent="0.2">
      <c r="A4" s="70" t="s">
        <v>163</v>
      </c>
      <c r="B4" s="74">
        <f>'Rödklöver 2n'!F50</f>
        <v>2563.123237967915</v>
      </c>
      <c r="C4" s="77">
        <f>'Rödklöver 2n'!C9</f>
        <v>337</v>
      </c>
      <c r="D4" s="72">
        <v>337</v>
      </c>
    </row>
    <row r="5" spans="1:7" x14ac:dyDescent="0.2">
      <c r="A5" s="68" t="s">
        <v>63</v>
      </c>
      <c r="B5" s="74">
        <f>Vitklöver!F50</f>
        <v>7145.6853556149745</v>
      </c>
      <c r="C5" s="77">
        <f>Vitklöver!C9</f>
        <v>481</v>
      </c>
      <c r="D5" s="72">
        <v>482</v>
      </c>
    </row>
    <row r="6" spans="1:7" x14ac:dyDescent="0.2">
      <c r="A6" s="68" t="s">
        <v>43</v>
      </c>
      <c r="B6" s="74">
        <f>Timotej!F49</f>
        <v>-118.95849999999882</v>
      </c>
      <c r="C6" s="77">
        <f>Timotej!C9</f>
        <v>646</v>
      </c>
      <c r="D6" s="72">
        <v>646</v>
      </c>
    </row>
    <row r="7" spans="1:7" x14ac:dyDescent="0.2">
      <c r="A7" s="68" t="s">
        <v>50</v>
      </c>
      <c r="B7" s="74">
        <f>Rödsvingel!F50</f>
        <v>3578.2985882352932</v>
      </c>
      <c r="C7" s="77">
        <f>Rödsvingel!C9</f>
        <v>1389</v>
      </c>
      <c r="D7" s="72">
        <v>1389</v>
      </c>
    </row>
    <row r="8" spans="1:7" x14ac:dyDescent="0.2">
      <c r="A8" s="68" t="s">
        <v>55</v>
      </c>
      <c r="B8" s="74">
        <f>Ängsgröe!F49</f>
        <v>3114.3363333333364</v>
      </c>
      <c r="C8" s="77">
        <f>Ängsgröe!C9</f>
        <v>764</v>
      </c>
      <c r="D8" s="72">
        <v>764</v>
      </c>
    </row>
    <row r="9" spans="1:7" x14ac:dyDescent="0.2">
      <c r="A9" s="73" t="s">
        <v>58</v>
      </c>
      <c r="B9" s="75">
        <f>Ängssvingel!F51</f>
        <v>-701.72075000000041</v>
      </c>
      <c r="C9" s="88">
        <f>Ängssvingel!C9</f>
        <v>711</v>
      </c>
      <c r="D9" s="76">
        <v>711</v>
      </c>
    </row>
    <row r="10" spans="1:7" x14ac:dyDescent="0.2">
      <c r="A10" s="68" t="s">
        <v>164</v>
      </c>
      <c r="B10" s="74">
        <f>'Vårkorn Malt'!F44</f>
        <v>3736.2223819301853</v>
      </c>
      <c r="C10" s="77"/>
      <c r="D10" s="72">
        <v>5000</v>
      </c>
    </row>
    <row r="11" spans="1:7" x14ac:dyDescent="0.2">
      <c r="A11" s="68" t="s">
        <v>98</v>
      </c>
      <c r="B11" s="74">
        <f>'Höstvete Bröd'!F46</f>
        <v>3320.172792607802</v>
      </c>
      <c r="D11" s="72">
        <v>8000</v>
      </c>
    </row>
    <row r="38" spans="10:10" x14ac:dyDescent="0.2">
      <c r="J38" s="71"/>
    </row>
    <row r="72" spans="2:2" s="10" customFormat="1" ht="12.75" x14ac:dyDescent="0.2">
      <c r="B72" s="11"/>
    </row>
    <row r="73" spans="2:2" s="10" customFormat="1" ht="12.75" x14ac:dyDescent="0.2">
      <c r="B73" s="11"/>
    </row>
    <row r="74" spans="2:2" s="10" customFormat="1" ht="12.75" x14ac:dyDescent="0.2">
      <c r="B74" s="11"/>
    </row>
    <row r="75" spans="2:2" s="10" customFormat="1" ht="12.75" x14ac:dyDescent="0.2">
      <c r="B75" s="11"/>
    </row>
    <row r="76" spans="2:2" s="10" customFormat="1" ht="12.75" x14ac:dyDescent="0.2">
      <c r="B76" s="11"/>
    </row>
    <row r="77" spans="2:2" s="10" customFormat="1" ht="12.75" x14ac:dyDescent="0.2">
      <c r="B77" s="11"/>
    </row>
    <row r="78" spans="2:2" s="10" customFormat="1" ht="12.75" x14ac:dyDescent="0.2">
      <c r="B78" s="11"/>
    </row>
    <row r="79" spans="2:2" s="10" customFormat="1" ht="12.75" x14ac:dyDescent="0.2">
      <c r="B79" s="11"/>
    </row>
  </sheetData>
  <sheetProtection algorithmName="SHA-512" hashValue="NFp78em4fO4Koxw/11D3BBdYokrOg1DTFVgL7iqROoVmBP9bxrd0VlxGa5/1vFK8BRpsy/YODar0TpnjrpjldA==" saltValue="bfFIeZCSeVGO7d479KFwJg==" spinCount="100000" sheet="1" objects="1" scenarios="1"/>
  <mergeCells count="1">
    <mergeCell ref="A1:G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2"/>
  <sheetViews>
    <sheetView showGridLines="0" tabSelected="1" zoomScale="90" zoomScaleNormal="90" workbookViewId="0">
      <selection activeCell="E47" sqref="E47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  <col min="14" max="14" width="12.140625" customWidth="1"/>
  </cols>
  <sheetData>
    <row r="1" spans="1:17" ht="31.5" customHeight="1" x14ac:dyDescent="0.25">
      <c r="A1" s="131" t="s">
        <v>200</v>
      </c>
      <c r="B1" s="132"/>
      <c r="C1" s="132"/>
      <c r="D1" s="132"/>
      <c r="E1" s="132"/>
      <c r="F1" s="132"/>
    </row>
    <row r="2" spans="1:17" x14ac:dyDescent="0.25">
      <c r="A2" s="10" t="s">
        <v>121</v>
      </c>
      <c r="B2" s="11" t="s">
        <v>1</v>
      </c>
      <c r="C2" s="10"/>
      <c r="D2" s="10"/>
      <c r="E2" s="10"/>
      <c r="F2" s="12"/>
    </row>
    <row r="3" spans="1:17" x14ac:dyDescent="0.25">
      <c r="A3" s="10" t="s">
        <v>126</v>
      </c>
      <c r="B3" s="11">
        <v>10</v>
      </c>
      <c r="C3" s="10" t="s">
        <v>122</v>
      </c>
      <c r="D3" s="10"/>
      <c r="E3" s="10"/>
      <c r="F3" s="12"/>
    </row>
    <row r="4" spans="1:17" x14ac:dyDescent="0.25">
      <c r="A4" s="10" t="s">
        <v>125</v>
      </c>
      <c r="B4" s="55">
        <v>0.85</v>
      </c>
      <c r="C4" s="10"/>
      <c r="D4" s="10"/>
      <c r="E4" s="10"/>
      <c r="F4" s="10"/>
    </row>
    <row r="5" spans="1:17" s="2" customFormat="1" x14ac:dyDescent="0.25">
      <c r="A5" s="14" t="s">
        <v>124</v>
      </c>
      <c r="B5" s="125">
        <v>337</v>
      </c>
      <c r="C5" s="14" t="s">
        <v>123</v>
      </c>
      <c r="D5" s="14"/>
      <c r="E5" s="14"/>
      <c r="F5" s="14"/>
    </row>
    <row r="6" spans="1:17" s="2" customFormat="1" ht="8.25" customHeight="1" x14ac:dyDescent="0.25">
      <c r="A6" s="14"/>
      <c r="B6" s="16"/>
      <c r="C6" s="14"/>
      <c r="D6" s="14"/>
      <c r="E6" s="14"/>
      <c r="F6" s="14"/>
    </row>
    <row r="7" spans="1:17" x14ac:dyDescent="0.25">
      <c r="A7" s="39"/>
      <c r="B7" s="39"/>
      <c r="C7" s="22" t="s">
        <v>0</v>
      </c>
      <c r="D7" s="22" t="s">
        <v>2</v>
      </c>
      <c r="E7" s="22" t="s">
        <v>151</v>
      </c>
      <c r="F7" s="22" t="s">
        <v>3</v>
      </c>
      <c r="Q7" s="61"/>
    </row>
    <row r="8" spans="1:17" x14ac:dyDescent="0.25">
      <c r="A8" s="31" t="s">
        <v>131</v>
      </c>
      <c r="B8" s="32"/>
      <c r="C8" s="33"/>
      <c r="Q8" s="62"/>
    </row>
    <row r="9" spans="1:17" x14ac:dyDescent="0.25">
      <c r="A9" s="10" t="s">
        <v>5</v>
      </c>
      <c r="B9" s="10"/>
      <c r="C9" s="102">
        <v>337</v>
      </c>
      <c r="D9" s="11" t="s">
        <v>16</v>
      </c>
      <c r="E9" s="113">
        <v>31</v>
      </c>
      <c r="F9" s="20">
        <f>C9*E9</f>
        <v>10447</v>
      </c>
    </row>
    <row r="10" spans="1:17" x14ac:dyDescent="0.25">
      <c r="A10" s="10" t="s">
        <v>6</v>
      </c>
      <c r="B10" s="10"/>
      <c r="C10" s="20">
        <v>1</v>
      </c>
      <c r="D10" s="11" t="s">
        <v>16</v>
      </c>
      <c r="E10" s="20">
        <v>1800</v>
      </c>
      <c r="F10" s="20">
        <f t="shared" ref="F10:F11" si="0">C10*E10</f>
        <v>1800</v>
      </c>
    </row>
    <row r="11" spans="1:17" x14ac:dyDescent="0.25">
      <c r="A11" s="17" t="s">
        <v>7</v>
      </c>
      <c r="B11" s="17"/>
      <c r="C11" s="21">
        <f>C9</f>
        <v>337</v>
      </c>
      <c r="D11" s="18" t="s">
        <v>16</v>
      </c>
      <c r="E11" s="104">
        <v>0.45</v>
      </c>
      <c r="F11" s="21">
        <f t="shared" si="0"/>
        <v>151.65</v>
      </c>
      <c r="P11" s="60"/>
    </row>
    <row r="12" spans="1:17" x14ac:dyDescent="0.25">
      <c r="A12" s="63" t="s">
        <v>8</v>
      </c>
      <c r="B12" s="35"/>
      <c r="C12" s="35"/>
      <c r="D12" s="35"/>
      <c r="E12" s="35"/>
      <c r="F12" s="64">
        <f>SUM(F9:F11)</f>
        <v>12398.65</v>
      </c>
    </row>
    <row r="13" spans="1:17" ht="7.5" customHeight="1" x14ac:dyDescent="0.25">
      <c r="A13" s="34"/>
      <c r="B13" s="34"/>
      <c r="C13" s="34"/>
      <c r="D13" s="34"/>
      <c r="E13" s="34"/>
      <c r="F13" s="34"/>
    </row>
    <row r="14" spans="1:17" x14ac:dyDescent="0.25">
      <c r="A14" s="30" t="s">
        <v>132</v>
      </c>
      <c r="B14" s="36"/>
      <c r="C14" s="26"/>
      <c r="D14" s="26"/>
      <c r="E14" s="26"/>
      <c r="F14" s="26"/>
    </row>
    <row r="15" spans="1:17" x14ac:dyDescent="0.25">
      <c r="A15" s="10" t="s">
        <v>9</v>
      </c>
      <c r="B15" s="10"/>
      <c r="C15" s="105">
        <v>2.5</v>
      </c>
      <c r="D15" s="11" t="s">
        <v>16</v>
      </c>
      <c r="E15" s="102">
        <v>105</v>
      </c>
      <c r="F15" s="20">
        <f>C15*E15</f>
        <v>262.5</v>
      </c>
    </row>
    <row r="16" spans="1:17" x14ac:dyDescent="0.25">
      <c r="A16" s="10" t="s">
        <v>10</v>
      </c>
      <c r="B16" s="10" t="s">
        <v>11</v>
      </c>
      <c r="C16" s="105">
        <v>0</v>
      </c>
      <c r="D16" s="11" t="s">
        <v>16</v>
      </c>
      <c r="E16" s="15">
        <v>40</v>
      </c>
      <c r="F16" s="20">
        <f t="shared" ref="F16:F23" si="1">C16*E16</f>
        <v>0</v>
      </c>
    </row>
    <row r="17" spans="1:18" x14ac:dyDescent="0.25">
      <c r="A17" s="10"/>
      <c r="B17" s="10" t="s">
        <v>12</v>
      </c>
      <c r="C17" s="27">
        <f>((6*C11)/1000)</f>
        <v>2.0219999999999998</v>
      </c>
      <c r="D17" s="11" t="s">
        <v>16</v>
      </c>
      <c r="E17" s="15">
        <v>60</v>
      </c>
      <c r="F17" s="20">
        <f t="shared" si="1"/>
        <v>121.32</v>
      </c>
    </row>
    <row r="18" spans="1:18" x14ac:dyDescent="0.25">
      <c r="A18" s="10"/>
      <c r="B18" s="10" t="s">
        <v>13</v>
      </c>
      <c r="C18" s="27">
        <f>((11*C11)/1000)</f>
        <v>3.7069999999999999</v>
      </c>
      <c r="D18" s="11" t="s">
        <v>16</v>
      </c>
      <c r="E18" s="15">
        <v>20</v>
      </c>
      <c r="F18" s="20">
        <f t="shared" si="1"/>
        <v>74.14</v>
      </c>
    </row>
    <row r="19" spans="1:18" x14ac:dyDescent="0.25">
      <c r="A19" s="23" t="s">
        <v>14</v>
      </c>
      <c r="B19" s="24"/>
      <c r="C19" s="28"/>
      <c r="D19" s="11"/>
      <c r="E19" s="15"/>
      <c r="F19" s="20"/>
    </row>
    <row r="20" spans="1:18" x14ac:dyDescent="0.25">
      <c r="A20" s="10" t="s">
        <v>15</v>
      </c>
      <c r="B20" s="10"/>
      <c r="C20" s="106">
        <v>1.1499999999999999</v>
      </c>
      <c r="D20" s="11" t="s">
        <v>16</v>
      </c>
      <c r="E20" s="15">
        <f>Växtskyddskostn.!D6</f>
        <v>1230</v>
      </c>
      <c r="F20" s="20">
        <f t="shared" si="1"/>
        <v>1414.5</v>
      </c>
      <c r="O20" s="101"/>
    </row>
    <row r="21" spans="1:18" x14ac:dyDescent="0.25">
      <c r="A21" s="10"/>
      <c r="B21" s="10"/>
      <c r="C21" s="127"/>
      <c r="D21" s="11"/>
      <c r="E21" s="15"/>
      <c r="F21" s="20"/>
    </row>
    <row r="22" spans="1:18" x14ac:dyDescent="0.25">
      <c r="A22" s="23" t="s">
        <v>18</v>
      </c>
      <c r="B22" s="25"/>
      <c r="C22" s="27"/>
      <c r="D22" s="11"/>
      <c r="E22" s="15"/>
      <c r="F22" s="20"/>
    </row>
    <row r="23" spans="1:18" x14ac:dyDescent="0.25">
      <c r="A23" s="10" t="s">
        <v>103</v>
      </c>
      <c r="B23" s="10"/>
      <c r="C23" s="105">
        <v>0.3</v>
      </c>
      <c r="D23" s="11" t="s">
        <v>19</v>
      </c>
      <c r="E23" s="15">
        <v>466</v>
      </c>
      <c r="F23" s="20">
        <f t="shared" si="1"/>
        <v>139.79999999999998</v>
      </c>
      <c r="I23" s="9"/>
    </row>
    <row r="24" spans="1:18" x14ac:dyDescent="0.25">
      <c r="A24" s="23"/>
      <c r="B24" s="24"/>
      <c r="C24" s="27"/>
      <c r="D24" s="11"/>
      <c r="E24" s="15"/>
      <c r="F24" s="20"/>
    </row>
    <row r="25" spans="1:18" x14ac:dyDescent="0.25">
      <c r="A25" s="10"/>
      <c r="B25" s="10"/>
      <c r="C25" s="127"/>
      <c r="D25" s="11"/>
      <c r="E25" s="15"/>
      <c r="F25" s="20"/>
    </row>
    <row r="26" spans="1:18" ht="8.25" customHeight="1" x14ac:dyDescent="0.25">
      <c r="A26" s="10"/>
      <c r="B26" s="10"/>
      <c r="C26" s="46"/>
      <c r="D26" s="11"/>
      <c r="E26" s="15"/>
      <c r="F26" s="20"/>
      <c r="G26" s="101"/>
      <c r="H26" s="2"/>
      <c r="I26" s="2"/>
      <c r="J26" s="2"/>
      <c r="K26" s="2"/>
      <c r="L26" s="2"/>
      <c r="M26" s="2"/>
    </row>
    <row r="27" spans="1:18" x14ac:dyDescent="0.25">
      <c r="A27" s="37" t="s">
        <v>133</v>
      </c>
      <c r="B27" s="38"/>
      <c r="C27" s="34"/>
      <c r="D27" s="40"/>
      <c r="E27" s="34"/>
      <c r="F27" s="29"/>
      <c r="N27" s="2"/>
    </row>
    <row r="28" spans="1:18" x14ac:dyDescent="0.25">
      <c r="A28" s="10" t="s">
        <v>22</v>
      </c>
      <c r="B28" s="10"/>
      <c r="C28" s="29">
        <v>1</v>
      </c>
      <c r="D28" s="11" t="s">
        <v>23</v>
      </c>
      <c r="E28" s="29">
        <v>2000</v>
      </c>
      <c r="F28" s="29">
        <f>(C28*E28)/B3</f>
        <v>200</v>
      </c>
    </row>
    <row r="29" spans="1:18" x14ac:dyDescent="0.25">
      <c r="A29" s="10" t="s">
        <v>21</v>
      </c>
      <c r="B29" s="10"/>
      <c r="C29" s="29">
        <f>ROUNDUP((C9*B3)/10500,0)</f>
        <v>1</v>
      </c>
      <c r="D29" s="11"/>
      <c r="E29" s="29">
        <v>1975</v>
      </c>
      <c r="F29" s="29">
        <f>(C29*E29)/B3</f>
        <v>197.5</v>
      </c>
    </row>
    <row r="30" spans="1:18" x14ac:dyDescent="0.25">
      <c r="A30" s="10" t="s">
        <v>25</v>
      </c>
      <c r="B30" s="10"/>
      <c r="C30" s="29">
        <f>C9/B4</f>
        <v>396.47058823529414</v>
      </c>
      <c r="D30" s="11" t="s">
        <v>24</v>
      </c>
      <c r="E30" s="42">
        <v>0.69</v>
      </c>
      <c r="F30" s="29">
        <f>C30*E30</f>
        <v>273.56470588235294</v>
      </c>
      <c r="H30" s="52" t="s">
        <v>135</v>
      </c>
      <c r="I30" s="53"/>
      <c r="J30" s="53"/>
      <c r="K30" s="53"/>
      <c r="L30" s="53"/>
      <c r="M30" s="53"/>
    </row>
    <row r="31" spans="1:18" x14ac:dyDescent="0.25">
      <c r="A31" s="10" t="s">
        <v>28</v>
      </c>
      <c r="B31" s="10"/>
      <c r="C31" s="29">
        <f>C30</f>
        <v>396.47058823529414</v>
      </c>
      <c r="D31" s="11"/>
      <c r="E31" s="42">
        <v>0.33</v>
      </c>
      <c r="F31" s="29">
        <f>C31*E31</f>
        <v>130.83529411764707</v>
      </c>
    </row>
    <row r="32" spans="1:18" ht="15.75" thickBot="1" x14ac:dyDescent="0.3">
      <c r="A32" s="10" t="s">
        <v>29</v>
      </c>
      <c r="B32" s="10"/>
      <c r="C32" s="107">
        <v>2</v>
      </c>
      <c r="D32" s="11" t="s">
        <v>152</v>
      </c>
      <c r="E32" s="29">
        <v>500</v>
      </c>
      <c r="F32" s="29">
        <f>C32*E32</f>
        <v>1000</v>
      </c>
      <c r="H32" s="47" t="s">
        <v>136</v>
      </c>
      <c r="I32" s="85">
        <v>2018</v>
      </c>
      <c r="J32" s="85">
        <v>2019</v>
      </c>
      <c r="K32" s="85">
        <v>2020</v>
      </c>
      <c r="L32" s="85">
        <v>2021</v>
      </c>
      <c r="M32" s="2"/>
      <c r="N32" s="47" t="s">
        <v>136</v>
      </c>
      <c r="O32" s="85">
        <v>2018</v>
      </c>
      <c r="P32" s="85">
        <v>2019</v>
      </c>
      <c r="Q32" s="85">
        <v>2020</v>
      </c>
      <c r="R32" s="85">
        <v>2021</v>
      </c>
    </row>
    <row r="33" spans="1:24" x14ac:dyDescent="0.25">
      <c r="A33" s="10" t="s">
        <v>31</v>
      </c>
      <c r="B33" s="10"/>
      <c r="C33" s="108">
        <v>0.25</v>
      </c>
      <c r="D33" s="11" t="s">
        <v>32</v>
      </c>
      <c r="E33" s="29">
        <v>780</v>
      </c>
      <c r="F33" s="29">
        <f>C33*E33</f>
        <v>195</v>
      </c>
      <c r="H33" s="2" t="s">
        <v>154</v>
      </c>
      <c r="I33" s="124"/>
      <c r="J33" s="124"/>
      <c r="K33" s="124"/>
      <c r="L33" s="124"/>
      <c r="N33" s="2" t="s">
        <v>197</v>
      </c>
      <c r="O33" s="124"/>
      <c r="P33" s="124"/>
      <c r="Q33" s="124"/>
      <c r="R33" s="124"/>
    </row>
    <row r="34" spans="1:24" x14ac:dyDescent="0.25">
      <c r="A34" s="17" t="s">
        <v>33</v>
      </c>
      <c r="B34" s="17"/>
      <c r="C34" s="56">
        <v>0.01</v>
      </c>
      <c r="D34" s="49" t="s">
        <v>141</v>
      </c>
      <c r="E34" s="21"/>
      <c r="F34" s="21">
        <f>C34*(F9+F11-F28-F29-F30)</f>
        <v>99.275852941176481</v>
      </c>
      <c r="H34" s="120" t="s">
        <v>195</v>
      </c>
      <c r="I34" s="124">
        <v>294</v>
      </c>
      <c r="J34" s="124">
        <v>372</v>
      </c>
      <c r="K34" s="124">
        <v>328</v>
      </c>
      <c r="L34" s="124">
        <v>355</v>
      </c>
      <c r="N34" s="120" t="s">
        <v>195</v>
      </c>
      <c r="O34" s="124">
        <v>110</v>
      </c>
      <c r="P34" s="124">
        <v>208</v>
      </c>
      <c r="Q34" s="124">
        <v>137</v>
      </c>
      <c r="R34" s="124">
        <v>180</v>
      </c>
    </row>
    <row r="35" spans="1:24" x14ac:dyDescent="0.25">
      <c r="A35" s="63" t="s">
        <v>34</v>
      </c>
      <c r="B35" s="41"/>
      <c r="C35" s="41"/>
      <c r="D35" s="41"/>
      <c r="E35" s="41"/>
      <c r="F35" s="64">
        <f>SUM(F15:F34)</f>
        <v>4108.4358529411766</v>
      </c>
      <c r="H35" s="120" t="s">
        <v>196</v>
      </c>
      <c r="I35" s="121">
        <v>201</v>
      </c>
      <c r="J35" s="121">
        <v>279</v>
      </c>
      <c r="K35" s="121">
        <v>287</v>
      </c>
      <c r="L35" s="121">
        <v>300</v>
      </c>
      <c r="N35" s="120" t="s">
        <v>196</v>
      </c>
      <c r="O35" s="121">
        <v>119</v>
      </c>
      <c r="P35" s="121">
        <v>112</v>
      </c>
      <c r="Q35" s="121">
        <v>102</v>
      </c>
      <c r="R35" s="121">
        <v>180</v>
      </c>
    </row>
    <row r="36" spans="1:24" ht="10.5" customHeight="1" x14ac:dyDescent="0.25">
      <c r="A36" s="10"/>
      <c r="B36" s="10"/>
      <c r="C36" s="10"/>
      <c r="D36" s="10"/>
      <c r="E36" s="10"/>
      <c r="F36" s="13"/>
      <c r="G36" s="10"/>
    </row>
    <row r="37" spans="1:24" x14ac:dyDescent="0.25">
      <c r="A37" s="30" t="s">
        <v>134</v>
      </c>
      <c r="B37" s="89"/>
      <c r="C37" s="26"/>
      <c r="D37" s="26"/>
      <c r="E37" s="26"/>
      <c r="F37" s="90"/>
      <c r="G37" s="10"/>
    </row>
    <row r="38" spans="1:24" x14ac:dyDescent="0.25">
      <c r="A38" s="10" t="s">
        <v>84</v>
      </c>
      <c r="B38" s="10"/>
      <c r="C38" s="109">
        <v>0.5</v>
      </c>
      <c r="D38" s="11"/>
      <c r="E38" s="13">
        <f>Maskinkostn.!$D$4</f>
        <v>662</v>
      </c>
      <c r="F38" s="29">
        <f>C38*E38</f>
        <v>331</v>
      </c>
      <c r="G38" s="10" t="s">
        <v>153</v>
      </c>
    </row>
    <row r="39" spans="1:24" x14ac:dyDescent="0.25">
      <c r="A39" s="10" t="s">
        <v>79</v>
      </c>
      <c r="B39" s="10"/>
      <c r="C39" s="109">
        <v>0.5</v>
      </c>
      <c r="D39" s="11"/>
      <c r="E39" s="13">
        <f>Maskinkostn.!$D$5</f>
        <v>198</v>
      </c>
      <c r="F39" s="29">
        <f>C39*E39</f>
        <v>99</v>
      </c>
      <c r="G39" s="10" t="s">
        <v>156</v>
      </c>
    </row>
    <row r="40" spans="1:24" x14ac:dyDescent="0.25">
      <c r="A40" s="10" t="s">
        <v>35</v>
      </c>
      <c r="B40" s="10"/>
      <c r="C40" s="107">
        <v>0</v>
      </c>
      <c r="D40" s="11"/>
      <c r="E40" s="13">
        <f>Maskinkostn.!$D$6</f>
        <v>128</v>
      </c>
      <c r="F40" s="29">
        <f t="shared" ref="F40:F48" si="2">C40*E40</f>
        <v>0</v>
      </c>
      <c r="G40" s="10" t="s">
        <v>137</v>
      </c>
    </row>
    <row r="41" spans="1:24" x14ac:dyDescent="0.25">
      <c r="A41" s="10" t="s">
        <v>36</v>
      </c>
      <c r="B41" s="10"/>
      <c r="C41" s="107">
        <v>4</v>
      </c>
      <c r="D41" s="11"/>
      <c r="E41" s="13">
        <f>Maskinkostn.!$D$7</f>
        <v>150</v>
      </c>
      <c r="F41" s="29">
        <f t="shared" si="2"/>
        <v>600</v>
      </c>
      <c r="G41" s="10" t="s">
        <v>214</v>
      </c>
    </row>
    <row r="42" spans="1:24" x14ac:dyDescent="0.25">
      <c r="A42" s="10" t="s">
        <v>37</v>
      </c>
      <c r="B42" s="10"/>
      <c r="C42" s="107">
        <v>1</v>
      </c>
      <c r="D42" s="11">
        <v>0.33</v>
      </c>
      <c r="E42" s="13">
        <f>Maskinkostn.!$D$8</f>
        <v>1005</v>
      </c>
      <c r="F42" s="29">
        <f>(E42*C42)/D42*0.75</f>
        <v>2284.090909090909</v>
      </c>
      <c r="G42" s="10" t="s">
        <v>85</v>
      </c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25">
      <c r="A43" s="10" t="s">
        <v>38</v>
      </c>
      <c r="B43" s="10"/>
      <c r="C43" s="107">
        <v>1</v>
      </c>
      <c r="D43" s="11"/>
      <c r="E43" s="13">
        <f>Maskinkostn.!$D$9</f>
        <v>310</v>
      </c>
      <c r="F43" s="29">
        <f t="shared" si="2"/>
        <v>310</v>
      </c>
      <c r="G43" s="10" t="s">
        <v>138</v>
      </c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25">
      <c r="A44" s="10" t="s">
        <v>74</v>
      </c>
      <c r="B44" s="10"/>
      <c r="C44" s="110">
        <v>0</v>
      </c>
      <c r="D44" s="11"/>
      <c r="E44" s="13">
        <f>Maskinkostn.!$D$10</f>
        <v>278</v>
      </c>
      <c r="F44" s="29">
        <f t="shared" si="2"/>
        <v>0</v>
      </c>
      <c r="G44" s="10" t="s">
        <v>139</v>
      </c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10" t="s">
        <v>77</v>
      </c>
      <c r="B45" s="10"/>
      <c r="C45" s="107">
        <v>1</v>
      </c>
      <c r="D45" s="11"/>
      <c r="E45" s="13">
        <f>Maskinkostn.!$D$11</f>
        <v>933</v>
      </c>
      <c r="F45" s="29">
        <f t="shared" si="2"/>
        <v>933</v>
      </c>
      <c r="G45" s="10"/>
    </row>
    <row r="46" spans="1:24" s="118" customFormat="1" x14ac:dyDescent="0.25">
      <c r="A46" s="10" t="s">
        <v>87</v>
      </c>
      <c r="B46" s="10"/>
      <c r="C46" s="107">
        <v>1</v>
      </c>
      <c r="D46" s="11"/>
      <c r="E46" s="13">
        <v>750</v>
      </c>
      <c r="F46" s="29">
        <f t="shared" si="2"/>
        <v>750</v>
      </c>
      <c r="G46" s="10"/>
    </row>
    <row r="47" spans="1:24" x14ac:dyDescent="0.25">
      <c r="A47" s="10" t="s">
        <v>39</v>
      </c>
      <c r="B47" s="10"/>
      <c r="C47" s="107">
        <v>1</v>
      </c>
      <c r="D47" s="11"/>
      <c r="E47" s="13">
        <f>Maskinkostn.!$D$12</f>
        <v>200</v>
      </c>
      <c r="F47" s="29">
        <f t="shared" si="2"/>
        <v>200</v>
      </c>
      <c r="G47" s="10" t="s">
        <v>140</v>
      </c>
      <c r="I47" s="3"/>
      <c r="J47" s="3"/>
      <c r="K47" s="3"/>
      <c r="L47" s="3"/>
      <c r="M47" s="3"/>
    </row>
    <row r="48" spans="1:24" x14ac:dyDescent="0.25">
      <c r="A48" s="17" t="s">
        <v>40</v>
      </c>
      <c r="B48" s="17"/>
      <c r="C48" s="111">
        <v>1</v>
      </c>
      <c r="D48" s="18" t="s">
        <v>142</v>
      </c>
      <c r="E48" s="112">
        <v>220</v>
      </c>
      <c r="F48" s="21">
        <f t="shared" si="2"/>
        <v>220</v>
      </c>
      <c r="G48" s="10"/>
      <c r="I48" s="3"/>
      <c r="J48" s="3"/>
      <c r="K48" s="3"/>
      <c r="L48" s="3"/>
      <c r="M48" s="3"/>
    </row>
    <row r="49" spans="1:9" x14ac:dyDescent="0.25">
      <c r="A49" s="63" t="s">
        <v>41</v>
      </c>
      <c r="B49" s="44"/>
      <c r="C49" s="44"/>
      <c r="D49" s="44"/>
      <c r="E49" s="44"/>
      <c r="F49" s="64">
        <f>SUM(F38:F48)</f>
        <v>5727.090909090909</v>
      </c>
      <c r="G49" s="10"/>
    </row>
    <row r="50" spans="1:9" ht="26.25" customHeight="1" x14ac:dyDescent="0.25">
      <c r="A50" s="65" t="s">
        <v>78</v>
      </c>
      <c r="B50" s="45"/>
      <c r="C50" s="45"/>
      <c r="D50" s="45"/>
      <c r="E50" s="45"/>
      <c r="F50" s="66">
        <f>(F12-(F35+F49))</f>
        <v>2563.123237967915</v>
      </c>
      <c r="I50" s="101"/>
    </row>
    <row r="51" spans="1:9" x14ac:dyDescent="0.25">
      <c r="A51" s="10"/>
      <c r="B51" s="10"/>
      <c r="C51" s="10"/>
      <c r="D51" s="10"/>
      <c r="E51" s="10"/>
      <c r="F51" s="10"/>
    </row>
    <row r="52" spans="1:9" x14ac:dyDescent="0.25">
      <c r="A52" s="10"/>
      <c r="B52" s="10"/>
      <c r="C52" s="10"/>
      <c r="D52" s="10"/>
      <c r="E52" s="10"/>
      <c r="F52" s="10"/>
    </row>
    <row r="53" spans="1:9" x14ac:dyDescent="0.25">
      <c r="A53" s="10"/>
      <c r="B53" s="10"/>
      <c r="C53" s="10"/>
      <c r="D53" s="10"/>
      <c r="E53" s="10"/>
      <c r="F53" s="10"/>
    </row>
    <row r="54" spans="1:9" x14ac:dyDescent="0.25">
      <c r="A54" s="19" t="s">
        <v>42</v>
      </c>
      <c r="B54" s="19"/>
      <c r="C54" s="19"/>
      <c r="D54" s="19"/>
      <c r="E54" s="19"/>
      <c r="F54" s="19"/>
    </row>
    <row r="55" spans="1:9" x14ac:dyDescent="0.25">
      <c r="A55" s="10" t="s">
        <v>143</v>
      </c>
      <c r="B55" s="10" t="s">
        <v>4</v>
      </c>
      <c r="D55" s="10"/>
      <c r="E55" s="10"/>
      <c r="F55" s="10"/>
    </row>
    <row r="56" spans="1:9" x14ac:dyDescent="0.25">
      <c r="A56" s="10" t="s">
        <v>144</v>
      </c>
      <c r="B56" s="10" t="s">
        <v>157</v>
      </c>
      <c r="D56" s="10"/>
      <c r="E56" s="10"/>
      <c r="F56" s="10"/>
    </row>
    <row r="57" spans="1:9" ht="49.5" customHeight="1" x14ac:dyDescent="0.25">
      <c r="A57" s="50" t="s">
        <v>145</v>
      </c>
      <c r="B57" s="133" t="s">
        <v>158</v>
      </c>
      <c r="C57" s="134"/>
      <c r="D57" s="134"/>
      <c r="E57" s="134"/>
      <c r="F57" s="134"/>
    </row>
    <row r="58" spans="1:9" x14ac:dyDescent="0.25">
      <c r="A58" s="50" t="s">
        <v>6</v>
      </c>
      <c r="B58" s="133" t="s">
        <v>159</v>
      </c>
      <c r="C58" s="135"/>
      <c r="D58" s="135"/>
      <c r="E58" s="135"/>
      <c r="F58" s="135"/>
    </row>
    <row r="59" spans="1:9" x14ac:dyDescent="0.25">
      <c r="A59" s="51"/>
      <c r="B59" s="135"/>
      <c r="C59" s="135"/>
      <c r="D59" s="135"/>
      <c r="E59" s="135"/>
      <c r="F59" s="135"/>
    </row>
    <row r="60" spans="1:9" x14ac:dyDescent="0.25">
      <c r="A60" s="10" t="s">
        <v>7</v>
      </c>
      <c r="B60" s="10" t="s">
        <v>127</v>
      </c>
      <c r="D60" s="10"/>
      <c r="E60" s="10"/>
      <c r="F60" s="10"/>
    </row>
    <row r="61" spans="1:9" x14ac:dyDescent="0.25">
      <c r="A61" s="10" t="s">
        <v>146</v>
      </c>
      <c r="B61" s="10" t="s">
        <v>64</v>
      </c>
      <c r="D61" s="10"/>
      <c r="E61" s="10"/>
      <c r="F61" s="10"/>
    </row>
    <row r="62" spans="1:9" x14ac:dyDescent="0.25">
      <c r="A62" s="10" t="s">
        <v>147</v>
      </c>
      <c r="B62" s="10" t="s">
        <v>30</v>
      </c>
      <c r="D62" s="10"/>
      <c r="E62" s="10"/>
      <c r="F62" s="10"/>
    </row>
    <row r="63" spans="1:9" ht="29.25" customHeight="1" x14ac:dyDescent="0.25">
      <c r="A63" s="50" t="s">
        <v>148</v>
      </c>
      <c r="B63" s="133" t="s">
        <v>160</v>
      </c>
      <c r="C63" s="134"/>
      <c r="D63" s="134"/>
      <c r="E63" s="134"/>
      <c r="F63" s="134"/>
    </row>
    <row r="64" spans="1:9" x14ac:dyDescent="0.25">
      <c r="A64" s="10" t="s">
        <v>22</v>
      </c>
      <c r="B64" s="10" t="s">
        <v>27</v>
      </c>
      <c r="D64" s="10"/>
      <c r="E64" s="10"/>
      <c r="F64" s="10"/>
    </row>
    <row r="65" spans="1:6" x14ac:dyDescent="0.25">
      <c r="A65" s="10" t="s">
        <v>125</v>
      </c>
      <c r="B65" s="10" t="s">
        <v>161</v>
      </c>
      <c r="D65" s="10"/>
      <c r="E65" s="10"/>
      <c r="F65" s="10"/>
    </row>
    <row r="66" spans="1:6" x14ac:dyDescent="0.25">
      <c r="A66" s="10" t="s">
        <v>149</v>
      </c>
      <c r="B66" s="10" t="s">
        <v>26</v>
      </c>
      <c r="D66" s="10"/>
      <c r="E66" s="10"/>
      <c r="F66" s="10"/>
    </row>
    <row r="67" spans="1:6" x14ac:dyDescent="0.25">
      <c r="A67" s="10" t="s">
        <v>21</v>
      </c>
      <c r="B67" s="10" t="s">
        <v>128</v>
      </c>
      <c r="D67" s="10"/>
      <c r="E67" s="10"/>
      <c r="F67" s="10"/>
    </row>
    <row r="68" spans="1:6" x14ac:dyDescent="0.25">
      <c r="A68" s="10" t="s">
        <v>28</v>
      </c>
      <c r="B68" s="10" t="s">
        <v>129</v>
      </c>
      <c r="C68" s="10"/>
      <c r="D68" s="10"/>
      <c r="E68" s="10"/>
      <c r="F68" s="10"/>
    </row>
    <row r="69" spans="1:6" x14ac:dyDescent="0.25">
      <c r="A69" s="10" t="s">
        <v>150</v>
      </c>
      <c r="B69" s="10" t="s">
        <v>162</v>
      </c>
      <c r="C69" s="10"/>
      <c r="D69" s="10"/>
      <c r="E69" s="10"/>
      <c r="F69" s="10"/>
    </row>
    <row r="70" spans="1:6" x14ac:dyDescent="0.25">
      <c r="A70" s="10" t="s">
        <v>33</v>
      </c>
      <c r="B70" s="10" t="s">
        <v>130</v>
      </c>
      <c r="C70" s="10"/>
      <c r="D70" s="10"/>
      <c r="E70" s="10"/>
      <c r="F70" s="10"/>
    </row>
    <row r="71" spans="1:6" x14ac:dyDescent="0.25">
      <c r="A71" s="10"/>
      <c r="B71" s="10"/>
      <c r="C71" s="10"/>
      <c r="D71" s="10"/>
      <c r="E71" s="10"/>
      <c r="F71" s="10"/>
    </row>
    <row r="72" spans="1:6" x14ac:dyDescent="0.25">
      <c r="A72" s="10"/>
      <c r="B72" s="10"/>
      <c r="C72" s="10"/>
      <c r="D72" s="10"/>
      <c r="E72" s="10"/>
      <c r="F72" s="10"/>
    </row>
  </sheetData>
  <sheetProtection algorithmName="SHA-512" hashValue="h4mwi8r6dvdhMKSLXMIT8hWEmxWI/qzZpVbnkjCACbb+5pf7GI0bXhb+cua1p3JQPwCaUs7944kzGnBB4c5AYQ==" saltValue="3LdFiZnJSXm2Yw4sZG6tZA==" spinCount="100000" sheet="1" objects="1" scenarios="1"/>
  <mergeCells count="4">
    <mergeCell ref="A1:F1"/>
    <mergeCell ref="B57:F57"/>
    <mergeCell ref="B63:F63"/>
    <mergeCell ref="B58:F5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B01C-226A-47FC-82A8-12E31B179EB7}">
  <dimension ref="A1:X72"/>
  <sheetViews>
    <sheetView showGridLines="0" zoomScale="90" zoomScaleNormal="90" workbookViewId="0">
      <selection activeCell="E47" sqref="E47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31" t="s">
        <v>199</v>
      </c>
      <c r="B1" s="132"/>
      <c r="C1" s="132"/>
      <c r="D1" s="132"/>
      <c r="E1" s="132"/>
      <c r="F1" s="132"/>
    </row>
    <row r="2" spans="1:17" x14ac:dyDescent="0.25">
      <c r="A2" s="10"/>
      <c r="B2" s="11"/>
      <c r="C2" s="10"/>
      <c r="D2" s="10"/>
      <c r="E2" s="10"/>
      <c r="F2" s="12"/>
    </row>
    <row r="3" spans="1:17" x14ac:dyDescent="0.25">
      <c r="A3" s="10" t="s">
        <v>126</v>
      </c>
      <c r="B3" s="11">
        <v>10</v>
      </c>
      <c r="C3" s="10" t="s">
        <v>122</v>
      </c>
      <c r="D3" s="10"/>
      <c r="E3" s="10"/>
      <c r="F3" s="12"/>
    </row>
    <row r="4" spans="1:17" x14ac:dyDescent="0.25">
      <c r="A4" s="10" t="s">
        <v>125</v>
      </c>
      <c r="B4" s="55">
        <v>0.85</v>
      </c>
      <c r="C4" s="10"/>
      <c r="D4" s="10"/>
      <c r="E4" s="10"/>
      <c r="F4" s="10"/>
    </row>
    <row r="5" spans="1:17" s="2" customFormat="1" x14ac:dyDescent="0.25">
      <c r="A5" s="14" t="s">
        <v>124</v>
      </c>
      <c r="B5" s="48">
        <v>482</v>
      </c>
      <c r="C5" s="14" t="s">
        <v>123</v>
      </c>
      <c r="D5" s="14"/>
      <c r="E5" s="14"/>
      <c r="F5" s="14"/>
    </row>
    <row r="6" spans="1:17" s="2" customFormat="1" ht="8.25" customHeight="1" x14ac:dyDescent="0.25">
      <c r="A6" s="14"/>
      <c r="B6" s="16"/>
      <c r="C6" s="14"/>
      <c r="D6" s="14"/>
      <c r="E6" s="14"/>
      <c r="F6" s="14"/>
    </row>
    <row r="7" spans="1:17" x14ac:dyDescent="0.25">
      <c r="A7" s="39"/>
      <c r="B7" s="39"/>
      <c r="C7" s="22" t="s">
        <v>0</v>
      </c>
      <c r="D7" s="22" t="s">
        <v>2</v>
      </c>
      <c r="E7" s="22" t="s">
        <v>151</v>
      </c>
      <c r="F7" s="22" t="s">
        <v>3</v>
      </c>
      <c r="Q7" s="61"/>
    </row>
    <row r="8" spans="1:17" x14ac:dyDescent="0.25">
      <c r="A8" s="31" t="s">
        <v>131</v>
      </c>
      <c r="B8" s="32"/>
      <c r="C8" s="33"/>
      <c r="Q8" s="62"/>
    </row>
    <row r="9" spans="1:17" x14ac:dyDescent="0.25">
      <c r="A9" s="10" t="s">
        <v>5</v>
      </c>
      <c r="B9" s="10"/>
      <c r="C9" s="102">
        <v>481</v>
      </c>
      <c r="D9" s="11" t="s">
        <v>16</v>
      </c>
      <c r="E9" s="113">
        <v>32</v>
      </c>
      <c r="F9" s="20">
        <f>C9*E9</f>
        <v>15392</v>
      </c>
    </row>
    <row r="10" spans="1:17" x14ac:dyDescent="0.25">
      <c r="A10" s="10" t="s">
        <v>6</v>
      </c>
      <c r="B10" s="10"/>
      <c r="C10" s="20">
        <v>1</v>
      </c>
      <c r="D10" s="11" t="s">
        <v>16</v>
      </c>
      <c r="E10" s="20">
        <v>1800</v>
      </c>
      <c r="F10" s="20">
        <f t="shared" ref="F10:F11" si="0">C10*E10</f>
        <v>1800</v>
      </c>
    </row>
    <row r="11" spans="1:17" x14ac:dyDescent="0.25">
      <c r="A11" s="17" t="s">
        <v>7</v>
      </c>
      <c r="B11" s="17"/>
      <c r="C11" s="21">
        <f>C9</f>
        <v>481</v>
      </c>
      <c r="D11" s="18" t="s">
        <v>16</v>
      </c>
      <c r="E11" s="104">
        <v>0.45</v>
      </c>
      <c r="F11" s="21">
        <f t="shared" si="0"/>
        <v>216.45000000000002</v>
      </c>
      <c r="P11" s="60"/>
    </row>
    <row r="12" spans="1:17" x14ac:dyDescent="0.25">
      <c r="A12" s="63" t="s">
        <v>8</v>
      </c>
      <c r="B12" s="35"/>
      <c r="C12" s="35"/>
      <c r="D12" s="35"/>
      <c r="E12" s="35"/>
      <c r="F12" s="64">
        <f>SUM(F9:F11)</f>
        <v>17408.45</v>
      </c>
    </row>
    <row r="13" spans="1:17" ht="7.5" customHeight="1" x14ac:dyDescent="0.25">
      <c r="A13" s="34"/>
      <c r="B13" s="34"/>
      <c r="C13" s="34"/>
      <c r="D13" s="34"/>
      <c r="E13" s="34"/>
      <c r="F13" s="34"/>
    </row>
    <row r="14" spans="1:17" x14ac:dyDescent="0.25">
      <c r="A14" s="30" t="s">
        <v>132</v>
      </c>
      <c r="B14" s="36"/>
      <c r="C14" s="26"/>
      <c r="D14" s="26"/>
      <c r="E14" s="26"/>
      <c r="F14" s="26"/>
    </row>
    <row r="15" spans="1:17" x14ac:dyDescent="0.25">
      <c r="A15" s="10" t="s">
        <v>9</v>
      </c>
      <c r="B15" s="10"/>
      <c r="C15" s="105">
        <v>2.5</v>
      </c>
      <c r="D15" s="11" t="s">
        <v>16</v>
      </c>
      <c r="E15" s="102">
        <v>105</v>
      </c>
      <c r="F15" s="20">
        <f>C15*E15</f>
        <v>262.5</v>
      </c>
    </row>
    <row r="16" spans="1:17" x14ac:dyDescent="0.25">
      <c r="A16" s="10" t="s">
        <v>10</v>
      </c>
      <c r="B16" s="10" t="s">
        <v>11</v>
      </c>
      <c r="C16" s="105">
        <v>0</v>
      </c>
      <c r="D16" s="11" t="s">
        <v>16</v>
      </c>
      <c r="E16" s="15">
        <v>40</v>
      </c>
      <c r="F16" s="20">
        <f t="shared" ref="F16:F22" si="1">C16*E16</f>
        <v>0</v>
      </c>
    </row>
    <row r="17" spans="1:18" x14ac:dyDescent="0.25">
      <c r="A17" s="10"/>
      <c r="B17" s="10" t="s">
        <v>12</v>
      </c>
      <c r="C17" s="27">
        <f>((6*C11)/1000)</f>
        <v>2.8860000000000001</v>
      </c>
      <c r="D17" s="11" t="s">
        <v>16</v>
      </c>
      <c r="E17" s="15">
        <v>60</v>
      </c>
      <c r="F17" s="20">
        <f t="shared" si="1"/>
        <v>173.16</v>
      </c>
    </row>
    <row r="18" spans="1:18" x14ac:dyDescent="0.25">
      <c r="A18" s="10"/>
      <c r="B18" s="10" t="s">
        <v>13</v>
      </c>
      <c r="C18" s="27">
        <f>((11*C11)/1000)</f>
        <v>5.2910000000000004</v>
      </c>
      <c r="D18" s="11" t="s">
        <v>16</v>
      </c>
      <c r="E18" s="15">
        <v>20</v>
      </c>
      <c r="F18" s="20">
        <f t="shared" si="1"/>
        <v>105.82000000000001</v>
      </c>
    </row>
    <row r="19" spans="1:18" x14ac:dyDescent="0.25">
      <c r="A19" s="23" t="s">
        <v>14</v>
      </c>
      <c r="B19" s="24"/>
      <c r="C19" s="28"/>
      <c r="D19" s="11"/>
      <c r="E19" s="15"/>
      <c r="F19" s="20"/>
    </row>
    <row r="20" spans="1:18" x14ac:dyDescent="0.25">
      <c r="A20" s="10" t="s">
        <v>15</v>
      </c>
      <c r="B20" s="10"/>
      <c r="C20" s="106">
        <v>1.1499999999999999</v>
      </c>
      <c r="D20" s="11" t="s">
        <v>16</v>
      </c>
      <c r="E20" s="15">
        <f>Växtskyddskostn.!D6</f>
        <v>1230</v>
      </c>
      <c r="F20" s="20">
        <f t="shared" si="1"/>
        <v>1414.5</v>
      </c>
    </row>
    <row r="21" spans="1:18" x14ac:dyDescent="0.25">
      <c r="A21" s="23" t="s">
        <v>18</v>
      </c>
      <c r="B21" s="25"/>
      <c r="C21" s="27"/>
      <c r="D21" s="11"/>
      <c r="E21" s="15"/>
      <c r="F21" s="20"/>
    </row>
    <row r="22" spans="1:18" x14ac:dyDescent="0.25">
      <c r="A22" s="14" t="s">
        <v>103</v>
      </c>
      <c r="B22" s="67"/>
      <c r="C22" s="105">
        <v>0.3</v>
      </c>
      <c r="D22" s="11" t="s">
        <v>19</v>
      </c>
      <c r="E22" s="15">
        <f>Växtskyddskostn.!D13</f>
        <v>466</v>
      </c>
      <c r="F22" s="20">
        <f t="shared" si="1"/>
        <v>139.79999999999998</v>
      </c>
    </row>
    <row r="23" spans="1:18" x14ac:dyDescent="0.25">
      <c r="A23" s="10"/>
      <c r="B23" s="10"/>
      <c r="C23" s="127"/>
      <c r="D23" s="11"/>
      <c r="E23" s="15"/>
      <c r="F23" s="20"/>
      <c r="I23" s="9"/>
    </row>
    <row r="24" spans="1:18" x14ac:dyDescent="0.25">
      <c r="A24" s="23"/>
      <c r="B24" s="24"/>
      <c r="C24" s="27"/>
      <c r="D24" s="11"/>
      <c r="E24" s="15"/>
      <c r="F24" s="20"/>
      <c r="R24" s="101"/>
    </row>
    <row r="25" spans="1:18" x14ac:dyDescent="0.25">
      <c r="A25" s="10"/>
      <c r="B25" s="10"/>
      <c r="C25" s="127"/>
      <c r="D25" s="11"/>
      <c r="E25" s="15"/>
      <c r="F25" s="20"/>
    </row>
    <row r="26" spans="1:18" ht="8.25" customHeight="1" x14ac:dyDescent="0.25">
      <c r="A26" s="10"/>
      <c r="B26" s="10"/>
      <c r="C26" s="46"/>
      <c r="D26" s="11"/>
      <c r="E26" s="15"/>
      <c r="F26" s="20"/>
      <c r="H26" s="2"/>
      <c r="I26" s="2"/>
      <c r="J26" s="2"/>
      <c r="K26" s="2"/>
      <c r="L26" s="2"/>
      <c r="M26" s="2"/>
    </row>
    <row r="27" spans="1:18" x14ac:dyDescent="0.25">
      <c r="A27" s="37" t="s">
        <v>133</v>
      </c>
      <c r="B27" s="38"/>
      <c r="C27" s="34"/>
      <c r="D27" s="40"/>
      <c r="E27" s="34"/>
      <c r="F27" s="29"/>
      <c r="N27" s="2"/>
    </row>
    <row r="28" spans="1:18" x14ac:dyDescent="0.25">
      <c r="A28" s="10" t="s">
        <v>22</v>
      </c>
      <c r="B28" s="10"/>
      <c r="C28" s="29">
        <v>1</v>
      </c>
      <c r="D28" s="11" t="s">
        <v>23</v>
      </c>
      <c r="E28" s="29">
        <v>2000</v>
      </c>
      <c r="F28" s="29">
        <f>(C28*E28)/B3</f>
        <v>200</v>
      </c>
    </row>
    <row r="29" spans="1:18" x14ac:dyDescent="0.25">
      <c r="A29" s="10" t="s">
        <v>21</v>
      </c>
      <c r="B29" s="10"/>
      <c r="C29" s="29">
        <f>ROUNDUP((C9*B3)/10500,0)</f>
        <v>1</v>
      </c>
      <c r="D29" s="11"/>
      <c r="E29" s="29">
        <v>1975</v>
      </c>
      <c r="F29" s="29">
        <f>(C29*E29)/B3</f>
        <v>197.5</v>
      </c>
    </row>
    <row r="30" spans="1:18" x14ac:dyDescent="0.25">
      <c r="A30" s="10" t="s">
        <v>25</v>
      </c>
      <c r="B30" s="10"/>
      <c r="C30" s="29">
        <f>C9/B4</f>
        <v>565.88235294117646</v>
      </c>
      <c r="D30" s="11" t="s">
        <v>24</v>
      </c>
      <c r="E30" s="42">
        <v>0.64</v>
      </c>
      <c r="F30" s="29">
        <f>C30*E30</f>
        <v>362.16470588235296</v>
      </c>
    </row>
    <row r="31" spans="1:18" x14ac:dyDescent="0.25">
      <c r="A31" s="10" t="s">
        <v>28</v>
      </c>
      <c r="B31" s="10"/>
      <c r="C31" s="29">
        <f>C30</f>
        <v>565.88235294117646</v>
      </c>
      <c r="D31" s="11"/>
      <c r="E31" s="42">
        <v>0.33</v>
      </c>
      <c r="F31" s="29">
        <f>C31*E31</f>
        <v>186.74117647058824</v>
      </c>
      <c r="H31" s="52" t="s">
        <v>135</v>
      </c>
      <c r="I31" s="53"/>
      <c r="J31" s="53"/>
      <c r="K31" s="53"/>
      <c r="L31" s="53"/>
      <c r="M31" s="53"/>
    </row>
    <row r="32" spans="1:18" x14ac:dyDescent="0.25">
      <c r="A32" s="10" t="s">
        <v>29</v>
      </c>
      <c r="B32" s="10"/>
      <c r="C32" s="107">
        <v>2</v>
      </c>
      <c r="D32" s="11" t="s">
        <v>152</v>
      </c>
      <c r="E32" s="29">
        <v>500</v>
      </c>
      <c r="F32" s="29">
        <f>C32*E32</f>
        <v>1000</v>
      </c>
    </row>
    <row r="33" spans="1:24" ht="15.75" thickBot="1" x14ac:dyDescent="0.3">
      <c r="A33" s="10" t="s">
        <v>31</v>
      </c>
      <c r="B33" s="10"/>
      <c r="C33" s="108">
        <v>0.25</v>
      </c>
      <c r="D33" s="11" t="s">
        <v>32</v>
      </c>
      <c r="E33" s="29">
        <v>780</v>
      </c>
      <c r="F33" s="29">
        <f>C33*E33</f>
        <v>195</v>
      </c>
      <c r="H33" s="47" t="s">
        <v>136</v>
      </c>
      <c r="I33" s="85">
        <v>2018</v>
      </c>
      <c r="J33" s="85">
        <v>2019</v>
      </c>
      <c r="K33" s="85">
        <v>2020</v>
      </c>
      <c r="L33" s="85">
        <v>2021</v>
      </c>
      <c r="M33" s="2"/>
    </row>
    <row r="34" spans="1:24" x14ac:dyDescent="0.25">
      <c r="A34" s="17" t="s">
        <v>33</v>
      </c>
      <c r="B34" s="17"/>
      <c r="C34" s="56">
        <v>0.01</v>
      </c>
      <c r="D34" s="49" t="s">
        <v>141</v>
      </c>
      <c r="E34" s="21"/>
      <c r="F34" s="21">
        <f>C34*(F9+F11-F28-F29-F30)</f>
        <v>148.48785294117647</v>
      </c>
      <c r="H34" s="2" t="s">
        <v>154</v>
      </c>
      <c r="I34" s="59">
        <v>486</v>
      </c>
      <c r="J34" s="59">
        <v>509</v>
      </c>
      <c r="K34" s="59">
        <v>526</v>
      </c>
      <c r="L34" s="59">
        <v>405</v>
      </c>
    </row>
    <row r="35" spans="1:24" x14ac:dyDescent="0.25">
      <c r="A35" s="63" t="s">
        <v>34</v>
      </c>
      <c r="B35" s="41"/>
      <c r="C35" s="41"/>
      <c r="D35" s="41"/>
      <c r="E35" s="41"/>
      <c r="F35" s="64">
        <f>SUM(F15:F34)</f>
        <v>4385.6737352941173</v>
      </c>
      <c r="H35" s="2" t="s">
        <v>155</v>
      </c>
      <c r="I35" s="59">
        <v>100</v>
      </c>
      <c r="J35" s="59">
        <v>313</v>
      </c>
      <c r="K35" s="59">
        <v>105</v>
      </c>
      <c r="L35" s="59">
        <v>180</v>
      </c>
    </row>
    <row r="36" spans="1:24" ht="10.5" customHeight="1" x14ac:dyDescent="0.25">
      <c r="A36" s="10"/>
      <c r="B36" s="10"/>
      <c r="C36" s="10"/>
      <c r="D36" s="10"/>
      <c r="E36" s="10"/>
      <c r="F36" s="13"/>
      <c r="G36" s="10"/>
    </row>
    <row r="37" spans="1:24" x14ac:dyDescent="0.25">
      <c r="A37" s="30" t="s">
        <v>134</v>
      </c>
      <c r="B37" s="89"/>
      <c r="C37" s="26"/>
      <c r="D37" s="26"/>
      <c r="E37" s="26"/>
      <c r="F37" s="90"/>
      <c r="G37" s="10"/>
    </row>
    <row r="38" spans="1:24" x14ac:dyDescent="0.25">
      <c r="A38" s="10" t="s">
        <v>84</v>
      </c>
      <c r="B38" s="10"/>
      <c r="C38" s="109">
        <v>0.5</v>
      </c>
      <c r="D38" s="11"/>
      <c r="E38" s="13">
        <f>Maskinkostn.!$D$4</f>
        <v>662</v>
      </c>
      <c r="F38" s="29">
        <f>C38*E38</f>
        <v>331</v>
      </c>
      <c r="G38" s="10" t="s">
        <v>153</v>
      </c>
      <c r="M38" s="10"/>
    </row>
    <row r="39" spans="1:24" x14ac:dyDescent="0.25">
      <c r="A39" s="10" t="s">
        <v>79</v>
      </c>
      <c r="B39" s="10"/>
      <c r="C39" s="109">
        <v>0.5</v>
      </c>
      <c r="D39" s="11"/>
      <c r="E39" s="13">
        <f>Maskinkostn.!$D$5</f>
        <v>198</v>
      </c>
      <c r="F39" s="29">
        <f>C39*E39</f>
        <v>99</v>
      </c>
      <c r="G39" s="10" t="s">
        <v>156</v>
      </c>
      <c r="M39" s="10"/>
    </row>
    <row r="40" spans="1:24" x14ac:dyDescent="0.25">
      <c r="A40" s="10" t="s">
        <v>35</v>
      </c>
      <c r="B40" s="10"/>
      <c r="C40" s="107">
        <v>0</v>
      </c>
      <c r="D40" s="11"/>
      <c r="E40" s="13">
        <f>Maskinkostn.!$D$6</f>
        <v>128</v>
      </c>
      <c r="F40" s="29">
        <f t="shared" ref="F40:F48" si="2">C40*E40</f>
        <v>0</v>
      </c>
      <c r="G40" s="10" t="s">
        <v>137</v>
      </c>
      <c r="M40" s="10"/>
    </row>
    <row r="41" spans="1:24" x14ac:dyDescent="0.25">
      <c r="A41" s="10" t="s">
        <v>36</v>
      </c>
      <c r="B41" s="10"/>
      <c r="C41" s="107">
        <v>5</v>
      </c>
      <c r="D41" s="11"/>
      <c r="E41" s="13">
        <f>Maskinkostn.!$D$7</f>
        <v>150</v>
      </c>
      <c r="F41" s="29">
        <f t="shared" si="2"/>
        <v>750</v>
      </c>
      <c r="G41" s="10" t="s">
        <v>215</v>
      </c>
      <c r="M41" s="10"/>
    </row>
    <row r="42" spans="1:24" x14ac:dyDescent="0.25">
      <c r="A42" s="10" t="s">
        <v>37</v>
      </c>
      <c r="B42" s="10"/>
      <c r="C42" s="107">
        <v>1</v>
      </c>
      <c r="D42" s="11">
        <v>0.33</v>
      </c>
      <c r="E42" s="13">
        <f>Maskinkostn.!$D$8</f>
        <v>1005</v>
      </c>
      <c r="F42" s="29">
        <f>(E42*C42)/D42*0.75</f>
        <v>2284.090909090909</v>
      </c>
      <c r="G42" s="10" t="s">
        <v>85</v>
      </c>
      <c r="M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25">
      <c r="A43" s="10" t="s">
        <v>38</v>
      </c>
      <c r="B43" s="10"/>
      <c r="C43" s="107">
        <v>1</v>
      </c>
      <c r="D43" s="11"/>
      <c r="E43" s="13">
        <f>Maskinkostn.!$D$9</f>
        <v>310</v>
      </c>
      <c r="F43" s="29">
        <f t="shared" si="2"/>
        <v>310</v>
      </c>
      <c r="G43" s="10" t="s">
        <v>138</v>
      </c>
      <c r="M43" s="10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25">
      <c r="A44" s="10" t="s">
        <v>74</v>
      </c>
      <c r="B44" s="10"/>
      <c r="C44" s="110">
        <v>0</v>
      </c>
      <c r="D44" s="11"/>
      <c r="E44" s="13">
        <f>Maskinkostn.!$D$10</f>
        <v>278</v>
      </c>
      <c r="F44" s="29">
        <f t="shared" si="2"/>
        <v>0</v>
      </c>
      <c r="G44" s="10"/>
      <c r="M44" s="10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10" t="s">
        <v>77</v>
      </c>
      <c r="B45" s="10"/>
      <c r="C45" s="107">
        <v>1</v>
      </c>
      <c r="D45" s="11"/>
      <c r="E45" s="13">
        <f>Maskinkostn.!$D$11</f>
        <v>933</v>
      </c>
      <c r="F45" s="29">
        <f t="shared" si="2"/>
        <v>933</v>
      </c>
      <c r="G45" s="10"/>
      <c r="M45" s="10"/>
    </row>
    <row r="46" spans="1:24" s="118" customFormat="1" x14ac:dyDescent="0.25">
      <c r="A46" s="10" t="s">
        <v>87</v>
      </c>
      <c r="B46" s="10"/>
      <c r="C46" s="107">
        <v>1</v>
      </c>
      <c r="D46" s="11"/>
      <c r="E46" s="13">
        <v>750</v>
      </c>
      <c r="F46" s="29">
        <f t="shared" si="2"/>
        <v>750</v>
      </c>
      <c r="G46" s="10"/>
      <c r="M46" s="10"/>
    </row>
    <row r="47" spans="1:24" x14ac:dyDescent="0.25">
      <c r="A47" s="10" t="s">
        <v>39</v>
      </c>
      <c r="B47" s="10"/>
      <c r="C47" s="107">
        <v>1</v>
      </c>
      <c r="D47" s="11"/>
      <c r="E47" s="13">
        <f>Maskinkostn.!$D$12</f>
        <v>200</v>
      </c>
      <c r="F47" s="29">
        <f t="shared" si="2"/>
        <v>200</v>
      </c>
      <c r="G47" s="10" t="s">
        <v>140</v>
      </c>
      <c r="I47" s="3"/>
      <c r="J47" s="3"/>
      <c r="K47" s="3"/>
      <c r="L47" s="3"/>
      <c r="M47" s="10"/>
    </row>
    <row r="48" spans="1:24" x14ac:dyDescent="0.25">
      <c r="A48" s="17" t="s">
        <v>40</v>
      </c>
      <c r="B48" s="17"/>
      <c r="C48" s="111">
        <v>1</v>
      </c>
      <c r="D48" s="18" t="s">
        <v>142</v>
      </c>
      <c r="E48" s="112">
        <v>220</v>
      </c>
      <c r="F48" s="21">
        <f t="shared" si="2"/>
        <v>220</v>
      </c>
      <c r="G48" s="10"/>
      <c r="I48" s="3"/>
      <c r="J48" s="3"/>
      <c r="K48" s="3"/>
      <c r="L48" s="3"/>
      <c r="M48" s="10"/>
    </row>
    <row r="49" spans="1:8" x14ac:dyDescent="0.25">
      <c r="A49" s="63" t="s">
        <v>41</v>
      </c>
      <c r="B49" s="44"/>
      <c r="C49" s="44"/>
      <c r="D49" s="44"/>
      <c r="E49" s="44"/>
      <c r="F49" s="64">
        <f>SUM(F38:F48)</f>
        <v>5877.090909090909</v>
      </c>
      <c r="G49" s="10"/>
      <c r="H49" s="101"/>
    </row>
    <row r="50" spans="1:8" ht="26.25" customHeight="1" x14ac:dyDescent="0.25">
      <c r="A50" s="65" t="s">
        <v>78</v>
      </c>
      <c r="B50" s="45"/>
      <c r="C50" s="45"/>
      <c r="D50" s="45"/>
      <c r="E50" s="45"/>
      <c r="F50" s="66">
        <f>(F12-(F35+F49))</f>
        <v>7145.6853556149745</v>
      </c>
    </row>
    <row r="51" spans="1:8" x14ac:dyDescent="0.25">
      <c r="A51" s="10"/>
      <c r="B51" s="10"/>
      <c r="C51" s="10"/>
      <c r="D51" s="10"/>
      <c r="E51" s="10"/>
      <c r="F51" s="10"/>
    </row>
    <row r="52" spans="1:8" x14ac:dyDescent="0.25">
      <c r="A52" s="10"/>
      <c r="B52" s="10"/>
      <c r="C52" s="10"/>
      <c r="D52" s="10"/>
      <c r="E52" s="10"/>
      <c r="F52" s="10"/>
    </row>
    <row r="53" spans="1:8" x14ac:dyDescent="0.25">
      <c r="A53" s="10"/>
      <c r="B53" s="10"/>
      <c r="C53" s="10"/>
      <c r="D53" s="10"/>
      <c r="E53" s="10"/>
      <c r="F53" s="10"/>
    </row>
    <row r="54" spans="1:8" x14ac:dyDescent="0.25">
      <c r="A54" s="19" t="s">
        <v>42</v>
      </c>
      <c r="B54" s="19"/>
      <c r="C54" s="19"/>
      <c r="D54" s="19"/>
      <c r="E54" s="19"/>
      <c r="F54" s="19"/>
    </row>
    <row r="55" spans="1:8" x14ac:dyDescent="0.25">
      <c r="A55" s="10" t="s">
        <v>143</v>
      </c>
      <c r="B55" s="10" t="s">
        <v>4</v>
      </c>
      <c r="D55" s="10"/>
      <c r="E55" s="10"/>
      <c r="F55" s="10"/>
    </row>
    <row r="56" spans="1:8" x14ac:dyDescent="0.25">
      <c r="A56" s="10" t="s">
        <v>144</v>
      </c>
      <c r="B56" t="s">
        <v>45</v>
      </c>
      <c r="D56" s="10"/>
      <c r="E56" s="10"/>
      <c r="F56" s="10"/>
    </row>
    <row r="57" spans="1:8" ht="49.5" customHeight="1" x14ac:dyDescent="0.25">
      <c r="A57" s="50" t="s">
        <v>145</v>
      </c>
      <c r="B57" s="133" t="s">
        <v>158</v>
      </c>
      <c r="C57" s="134"/>
      <c r="D57" s="134"/>
      <c r="E57" s="134"/>
      <c r="F57" s="134"/>
    </row>
    <row r="58" spans="1:8" x14ac:dyDescent="0.25">
      <c r="A58" s="50" t="s">
        <v>6</v>
      </c>
      <c r="B58" s="133" t="s">
        <v>159</v>
      </c>
      <c r="C58" s="135"/>
      <c r="D58" s="135"/>
      <c r="E58" s="135"/>
      <c r="F58" s="135"/>
    </row>
    <row r="59" spans="1:8" x14ac:dyDescent="0.25">
      <c r="A59" s="54"/>
      <c r="B59" s="135"/>
      <c r="C59" s="135"/>
      <c r="D59" s="135"/>
      <c r="E59" s="135"/>
      <c r="F59" s="135"/>
    </row>
    <row r="60" spans="1:8" x14ac:dyDescent="0.25">
      <c r="A60" s="10" t="s">
        <v>7</v>
      </c>
      <c r="B60" s="10" t="s">
        <v>127</v>
      </c>
      <c r="D60" s="10"/>
      <c r="E60" s="10"/>
      <c r="F60" s="10"/>
    </row>
    <row r="61" spans="1:8" x14ac:dyDescent="0.25">
      <c r="A61" s="10" t="s">
        <v>146</v>
      </c>
      <c r="B61" s="10" t="s">
        <v>64</v>
      </c>
      <c r="D61" s="10"/>
      <c r="E61" s="10"/>
      <c r="F61" s="10"/>
    </row>
    <row r="62" spans="1:8" x14ac:dyDescent="0.25">
      <c r="A62" s="10" t="s">
        <v>147</v>
      </c>
      <c r="B62" s="10" t="s">
        <v>30</v>
      </c>
      <c r="D62" s="10"/>
      <c r="E62" s="10"/>
      <c r="F62" s="10"/>
    </row>
    <row r="63" spans="1:8" ht="29.25" customHeight="1" x14ac:dyDescent="0.25">
      <c r="A63" s="50" t="s">
        <v>148</v>
      </c>
      <c r="B63" s="133" t="s">
        <v>160</v>
      </c>
      <c r="C63" s="134"/>
      <c r="D63" s="134"/>
      <c r="E63" s="134"/>
      <c r="F63" s="134"/>
    </row>
    <row r="64" spans="1:8" x14ac:dyDescent="0.25">
      <c r="A64" s="10" t="s">
        <v>22</v>
      </c>
      <c r="B64" s="10" t="s">
        <v>27</v>
      </c>
      <c r="D64" s="10"/>
      <c r="E64" s="10"/>
      <c r="F64" s="10"/>
    </row>
    <row r="65" spans="1:6" x14ac:dyDescent="0.25">
      <c r="A65" s="10" t="s">
        <v>125</v>
      </c>
      <c r="B65" s="10" t="s">
        <v>161</v>
      </c>
      <c r="D65" s="10"/>
      <c r="E65" s="10"/>
      <c r="F65" s="10"/>
    </row>
    <row r="66" spans="1:6" x14ac:dyDescent="0.25">
      <c r="A66" s="10" t="s">
        <v>149</v>
      </c>
      <c r="B66" s="10" t="s">
        <v>65</v>
      </c>
      <c r="D66" s="10"/>
      <c r="E66" s="10"/>
      <c r="F66" s="10"/>
    </row>
    <row r="67" spans="1:6" x14ac:dyDescent="0.25">
      <c r="A67" s="10" t="s">
        <v>21</v>
      </c>
      <c r="B67" s="10" t="s">
        <v>128</v>
      </c>
      <c r="D67" s="10"/>
      <c r="E67" s="10"/>
      <c r="F67" s="10"/>
    </row>
    <row r="68" spans="1:6" x14ac:dyDescent="0.25">
      <c r="A68" s="10" t="s">
        <v>28</v>
      </c>
      <c r="B68" s="10" t="s">
        <v>129</v>
      </c>
      <c r="C68" s="10"/>
      <c r="D68" s="10"/>
      <c r="E68" s="10"/>
      <c r="F68" s="10"/>
    </row>
    <row r="69" spans="1:6" x14ac:dyDescent="0.25">
      <c r="A69" s="10" t="s">
        <v>150</v>
      </c>
      <c r="B69" s="10" t="s">
        <v>162</v>
      </c>
      <c r="C69" s="10"/>
      <c r="D69" s="10"/>
      <c r="E69" s="10"/>
      <c r="F69" s="10"/>
    </row>
    <row r="70" spans="1:6" x14ac:dyDescent="0.25">
      <c r="A70" s="10" t="s">
        <v>33</v>
      </c>
      <c r="B70" s="10" t="s">
        <v>130</v>
      </c>
      <c r="C70" s="10"/>
      <c r="D70" s="10"/>
      <c r="E70" s="10"/>
      <c r="F70" s="10"/>
    </row>
    <row r="71" spans="1:6" x14ac:dyDescent="0.25">
      <c r="A71" s="10"/>
      <c r="B71" s="10"/>
      <c r="C71" s="10"/>
      <c r="D71" s="10"/>
      <c r="E71" s="10"/>
      <c r="F71" s="10"/>
    </row>
    <row r="72" spans="1:6" x14ac:dyDescent="0.25">
      <c r="A72" s="10"/>
      <c r="B72" s="10"/>
      <c r="C72" s="10"/>
      <c r="D72" s="10"/>
      <c r="E72" s="10"/>
      <c r="F72" s="10"/>
    </row>
  </sheetData>
  <sheetProtection algorithmName="SHA-512" hashValue="uR7dbNNpNg0pb5g/B7c9W7cThKaHp22i0/dXcKqc6h8Y5oZNfQ7Ssfg5M8kWBYzFp7e0aNTzbibZImTQrMaRfg==" saltValue="KpzQk8PUPDfUCNc5E1Uogg==" spinCount="100000" sheet="1" objects="1" scenarios="1"/>
  <mergeCells count="4">
    <mergeCell ref="A1:F1"/>
    <mergeCell ref="B57:F57"/>
    <mergeCell ref="B58:F59"/>
    <mergeCell ref="B63:F63"/>
  </mergeCells>
  <pageMargins left="0.7" right="0.7" top="0.75" bottom="0.75" header="0.3" footer="0.3"/>
  <pageSetup paperSize="9"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DF45-8311-4A04-A253-5CF69E570CD2}">
  <dimension ref="A1:X70"/>
  <sheetViews>
    <sheetView showGridLines="0" zoomScale="90" zoomScaleNormal="90" workbookViewId="0">
      <selection activeCell="E47" sqref="E47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31" t="s">
        <v>198</v>
      </c>
      <c r="B1" s="132"/>
      <c r="C1" s="132"/>
      <c r="D1" s="132"/>
      <c r="E1" s="132"/>
      <c r="F1" s="132"/>
    </row>
    <row r="2" spans="1:17" x14ac:dyDescent="0.25">
      <c r="A2" s="10"/>
      <c r="B2" s="11"/>
      <c r="C2" s="10"/>
      <c r="D2" s="10"/>
      <c r="E2" s="10"/>
      <c r="F2" s="12"/>
    </row>
    <row r="3" spans="1:17" x14ac:dyDescent="0.25">
      <c r="A3" s="10" t="s">
        <v>126</v>
      </c>
      <c r="B3" s="11">
        <v>20</v>
      </c>
      <c r="C3" s="10" t="s">
        <v>122</v>
      </c>
      <c r="D3" s="10"/>
      <c r="E3" s="10"/>
      <c r="F3" s="12"/>
    </row>
    <row r="4" spans="1:17" x14ac:dyDescent="0.25">
      <c r="A4" s="10" t="s">
        <v>125</v>
      </c>
      <c r="B4" s="55">
        <v>0.88</v>
      </c>
      <c r="C4" s="10"/>
      <c r="D4" s="10"/>
      <c r="E4" s="10"/>
      <c r="F4" s="10"/>
    </row>
    <row r="5" spans="1:17" s="2" customFormat="1" x14ac:dyDescent="0.25">
      <c r="A5" s="14" t="s">
        <v>124</v>
      </c>
      <c r="B5" s="48">
        <v>646</v>
      </c>
      <c r="C5" s="14" t="s">
        <v>123</v>
      </c>
      <c r="D5" s="14"/>
      <c r="E5" s="14"/>
      <c r="F5" s="14"/>
    </row>
    <row r="6" spans="1:17" s="2" customFormat="1" ht="8.25" customHeight="1" x14ac:dyDescent="0.25">
      <c r="A6" s="14"/>
      <c r="B6" s="16"/>
      <c r="C6" s="14"/>
      <c r="D6" s="14"/>
      <c r="E6" s="14"/>
      <c r="F6" s="14"/>
    </row>
    <row r="7" spans="1:17" x14ac:dyDescent="0.25">
      <c r="A7" s="39"/>
      <c r="B7" s="39"/>
      <c r="C7" s="22" t="s">
        <v>0</v>
      </c>
      <c r="D7" s="22" t="s">
        <v>2</v>
      </c>
      <c r="E7" s="22" t="s">
        <v>151</v>
      </c>
      <c r="F7" s="22" t="s">
        <v>3</v>
      </c>
      <c r="Q7" s="61"/>
    </row>
    <row r="8" spans="1:17" x14ac:dyDescent="0.25">
      <c r="A8" s="31" t="s">
        <v>131</v>
      </c>
      <c r="B8" s="32"/>
      <c r="C8" s="33"/>
      <c r="Q8" s="62"/>
    </row>
    <row r="9" spans="1:17" x14ac:dyDescent="0.25">
      <c r="A9" s="10" t="s">
        <v>5</v>
      </c>
      <c r="B9" s="10"/>
      <c r="C9" s="102">
        <v>646</v>
      </c>
      <c r="D9" s="11" t="s">
        <v>16</v>
      </c>
      <c r="E9" s="113">
        <v>17.5</v>
      </c>
      <c r="F9" s="20">
        <f>C9*E9</f>
        <v>11305</v>
      </c>
    </row>
    <row r="10" spans="1:17" x14ac:dyDescent="0.25">
      <c r="A10" s="10" t="s">
        <v>6</v>
      </c>
      <c r="B10" s="10"/>
      <c r="C10" s="20">
        <v>0</v>
      </c>
      <c r="D10" s="11" t="s">
        <v>16</v>
      </c>
      <c r="E10" s="20">
        <v>0</v>
      </c>
      <c r="F10" s="20">
        <f t="shared" ref="F10" si="0">C10*E10</f>
        <v>0</v>
      </c>
    </row>
    <row r="11" spans="1:17" x14ac:dyDescent="0.25">
      <c r="A11" s="14" t="s">
        <v>7</v>
      </c>
      <c r="B11" s="14"/>
      <c r="C11" s="20">
        <f>C9</f>
        <v>646</v>
      </c>
      <c r="D11" s="16" t="s">
        <v>16</v>
      </c>
      <c r="E11" s="113">
        <v>0.6</v>
      </c>
      <c r="F11" s="20">
        <f>C11*E11</f>
        <v>387.59999999999997</v>
      </c>
    </row>
    <row r="12" spans="1:17" x14ac:dyDescent="0.25">
      <c r="A12" s="83" t="s">
        <v>170</v>
      </c>
      <c r="B12" s="1"/>
      <c r="C12" s="21">
        <v>0</v>
      </c>
      <c r="D12" s="18" t="s">
        <v>16</v>
      </c>
      <c r="E12" s="1"/>
      <c r="F12" s="1"/>
      <c r="P12" s="60"/>
    </row>
    <row r="13" spans="1:17" x14ac:dyDescent="0.25">
      <c r="A13" s="63" t="s">
        <v>8</v>
      </c>
      <c r="B13" s="35"/>
      <c r="C13" s="35"/>
      <c r="D13" s="35"/>
      <c r="E13" s="35"/>
      <c r="F13" s="64">
        <f>SUM(F9:F12)</f>
        <v>11692.6</v>
      </c>
    </row>
    <row r="14" spans="1:17" ht="7.5" customHeight="1" x14ac:dyDescent="0.25">
      <c r="A14" s="34"/>
      <c r="B14" s="34"/>
      <c r="C14" s="34"/>
      <c r="D14" s="34"/>
      <c r="E14" s="34"/>
      <c r="F14" s="34"/>
    </row>
    <row r="15" spans="1:17" x14ac:dyDescent="0.25">
      <c r="A15" s="30" t="s">
        <v>132</v>
      </c>
      <c r="B15" s="36"/>
      <c r="C15" s="26"/>
      <c r="D15" s="26"/>
      <c r="E15" s="26"/>
      <c r="F15" s="26"/>
    </row>
    <row r="16" spans="1:17" x14ac:dyDescent="0.25">
      <c r="A16" s="10" t="s">
        <v>168</v>
      </c>
      <c r="B16" s="10"/>
      <c r="C16" s="105">
        <v>5</v>
      </c>
      <c r="D16" s="11" t="s">
        <v>16</v>
      </c>
      <c r="E16" s="102">
        <v>69</v>
      </c>
      <c r="F16" s="20">
        <f>(C16*E16)/2</f>
        <v>172.5</v>
      </c>
    </row>
    <row r="17" spans="1:16" x14ac:dyDescent="0.25">
      <c r="A17" s="10" t="s">
        <v>10</v>
      </c>
      <c r="B17" s="10" t="s">
        <v>11</v>
      </c>
      <c r="C17" s="102">
        <v>95</v>
      </c>
      <c r="D17" s="11" t="s">
        <v>16</v>
      </c>
      <c r="E17" s="27">
        <v>40</v>
      </c>
      <c r="F17" s="20">
        <f t="shared" ref="F17:F27" si="1">C17*E17</f>
        <v>3800</v>
      </c>
    </row>
    <row r="18" spans="1:16" x14ac:dyDescent="0.25">
      <c r="A18" s="10"/>
      <c r="B18" s="10" t="s">
        <v>12</v>
      </c>
      <c r="C18" s="27">
        <f>((4*C11)/1000)+(15/2)</f>
        <v>10.084</v>
      </c>
      <c r="D18" s="11" t="s">
        <v>16</v>
      </c>
      <c r="E18" s="27">
        <v>60</v>
      </c>
      <c r="F18" s="20">
        <f t="shared" si="1"/>
        <v>605.04</v>
      </c>
    </row>
    <row r="19" spans="1:16" x14ac:dyDescent="0.25">
      <c r="A19" s="10"/>
      <c r="B19" s="10" t="s">
        <v>13</v>
      </c>
      <c r="C19" s="27">
        <f>((8*C11)/1000)+(30/2)</f>
        <v>20.167999999999999</v>
      </c>
      <c r="D19" s="11" t="s">
        <v>16</v>
      </c>
      <c r="E19" s="27">
        <v>20</v>
      </c>
      <c r="F19" s="20">
        <f t="shared" si="1"/>
        <v>403.36</v>
      </c>
    </row>
    <row r="20" spans="1:16" x14ac:dyDescent="0.25">
      <c r="A20" s="23" t="s">
        <v>14</v>
      </c>
      <c r="B20" s="24"/>
      <c r="C20" s="28"/>
      <c r="D20" s="11"/>
      <c r="E20" s="15"/>
      <c r="F20" s="20"/>
    </row>
    <row r="21" spans="1:16" x14ac:dyDescent="0.25">
      <c r="A21" s="10" t="s">
        <v>46</v>
      </c>
      <c r="B21" s="10"/>
      <c r="C21" s="105">
        <v>2.5</v>
      </c>
      <c r="D21" s="11" t="s">
        <v>19</v>
      </c>
      <c r="E21" s="15">
        <f>Växtskyddskostn.!D5</f>
        <v>110</v>
      </c>
      <c r="F21" s="20">
        <f t="shared" si="1"/>
        <v>275</v>
      </c>
    </row>
    <row r="22" spans="1:16" x14ac:dyDescent="0.25">
      <c r="A22" s="10" t="s">
        <v>47</v>
      </c>
      <c r="B22" s="10"/>
      <c r="C22" s="105">
        <v>0.1</v>
      </c>
      <c r="D22" s="11" t="s">
        <v>19</v>
      </c>
      <c r="E22" s="15">
        <f>Växtskyddskostn.!D9</f>
        <v>816</v>
      </c>
      <c r="F22" s="20">
        <f t="shared" si="1"/>
        <v>81.600000000000009</v>
      </c>
    </row>
    <row r="23" spans="1:16" x14ac:dyDescent="0.25">
      <c r="A23" s="10" t="s">
        <v>169</v>
      </c>
      <c r="B23" s="10"/>
      <c r="C23" s="43">
        <v>6</v>
      </c>
      <c r="D23" s="11" t="s">
        <v>19</v>
      </c>
      <c r="E23" s="15">
        <f>Växtskyddskostn.!D16</f>
        <v>51</v>
      </c>
      <c r="F23" s="20">
        <f>(C23*E23)/2</f>
        <v>153</v>
      </c>
    </row>
    <row r="24" spans="1:16" x14ac:dyDescent="0.25">
      <c r="A24" s="23" t="s">
        <v>18</v>
      </c>
      <c r="B24" s="25"/>
      <c r="C24" s="114"/>
      <c r="D24" s="11"/>
      <c r="E24" s="15"/>
      <c r="F24" s="20"/>
    </row>
    <row r="25" spans="1:16" x14ac:dyDescent="0.25">
      <c r="A25" s="14"/>
      <c r="B25" s="67"/>
      <c r="C25" s="127"/>
      <c r="D25" s="11"/>
      <c r="E25" s="15"/>
      <c r="F25" s="20"/>
    </row>
    <row r="26" spans="1:16" x14ac:dyDescent="0.25">
      <c r="A26" s="23" t="s">
        <v>171</v>
      </c>
      <c r="B26" s="24"/>
      <c r="C26" s="27"/>
      <c r="D26" s="11"/>
      <c r="E26" s="15"/>
      <c r="F26" s="20"/>
      <c r="P26" s="101"/>
    </row>
    <row r="27" spans="1:16" x14ac:dyDescent="0.25">
      <c r="A27" s="10" t="s">
        <v>48</v>
      </c>
      <c r="B27" s="10"/>
      <c r="C27" s="105">
        <v>0.8</v>
      </c>
      <c r="D27" s="11"/>
      <c r="E27" s="15">
        <f>Växtskyddskostn.!D14</f>
        <v>602</v>
      </c>
      <c r="F27" s="20">
        <f t="shared" si="1"/>
        <v>481.6</v>
      </c>
    </row>
    <row r="28" spans="1:16" ht="8.25" customHeight="1" x14ac:dyDescent="0.25">
      <c r="A28" s="10"/>
      <c r="B28" s="10"/>
      <c r="C28" s="46"/>
      <c r="D28" s="11"/>
      <c r="E28" s="15"/>
      <c r="F28" s="20"/>
      <c r="H28" s="2"/>
      <c r="I28" s="2"/>
      <c r="J28" s="2"/>
      <c r="K28" s="2"/>
      <c r="L28" s="2"/>
      <c r="M28" s="2"/>
    </row>
    <row r="29" spans="1:16" x14ac:dyDescent="0.25">
      <c r="A29" s="37" t="s">
        <v>133</v>
      </c>
      <c r="B29" s="38"/>
      <c r="C29" s="34"/>
      <c r="D29" s="40"/>
      <c r="E29" s="34"/>
      <c r="F29" s="29"/>
      <c r="N29" s="2"/>
    </row>
    <row r="30" spans="1:16" x14ac:dyDescent="0.25">
      <c r="A30" s="10" t="s">
        <v>22</v>
      </c>
      <c r="B30" s="10"/>
      <c r="C30" s="29">
        <v>1</v>
      </c>
      <c r="D30" s="11" t="s">
        <v>23</v>
      </c>
      <c r="E30" s="29">
        <v>3400</v>
      </c>
      <c r="F30" s="29">
        <f>(C30*E30)/B3</f>
        <v>170</v>
      </c>
    </row>
    <row r="31" spans="1:16" x14ac:dyDescent="0.25">
      <c r="A31" s="10" t="s">
        <v>21</v>
      </c>
      <c r="B31" s="10"/>
      <c r="C31" s="29">
        <f>ROUNDUP((C9*B3)/10500,0)</f>
        <v>2</v>
      </c>
      <c r="D31" s="11"/>
      <c r="E31" s="29">
        <v>1975</v>
      </c>
      <c r="F31" s="29">
        <f>(C31*E31)/B3</f>
        <v>197.5</v>
      </c>
    </row>
    <row r="32" spans="1:16" x14ac:dyDescent="0.25">
      <c r="A32" s="10" t="s">
        <v>25</v>
      </c>
      <c r="B32" s="10"/>
      <c r="C32" s="29">
        <f>C9/B4</f>
        <v>734.09090909090912</v>
      </c>
      <c r="D32" s="11" t="s">
        <v>24</v>
      </c>
      <c r="E32" s="42">
        <v>0.69</v>
      </c>
      <c r="F32" s="29">
        <f>C32*E32</f>
        <v>506.52272727272725</v>
      </c>
      <c r="H32" s="52" t="s">
        <v>135</v>
      </c>
    </row>
    <row r="33" spans="1:24" x14ac:dyDescent="0.25">
      <c r="A33" s="10" t="s">
        <v>28</v>
      </c>
      <c r="B33" s="10"/>
      <c r="C33" s="29">
        <f>C32</f>
        <v>734.09090909090912</v>
      </c>
      <c r="D33" s="11"/>
      <c r="E33" s="42">
        <v>0.33</v>
      </c>
      <c r="F33" s="29">
        <f>C33*E33</f>
        <v>242.25000000000003</v>
      </c>
      <c r="I33" s="53"/>
      <c r="J33" s="53"/>
      <c r="K33" s="53"/>
      <c r="L33" s="53"/>
      <c r="M33" s="53"/>
    </row>
    <row r="34" spans="1:24" ht="15.75" thickBot="1" x14ac:dyDescent="0.3">
      <c r="A34" s="10" t="s">
        <v>31</v>
      </c>
      <c r="B34" s="10"/>
      <c r="C34" s="108">
        <v>0.25</v>
      </c>
      <c r="D34" s="11" t="s">
        <v>32</v>
      </c>
      <c r="E34" s="29">
        <v>780</v>
      </c>
      <c r="F34" s="29">
        <f>C34*E34</f>
        <v>195</v>
      </c>
      <c r="H34" s="47" t="s">
        <v>136</v>
      </c>
      <c r="I34" s="85">
        <v>2018</v>
      </c>
      <c r="J34" s="85">
        <v>2019</v>
      </c>
      <c r="K34" s="85">
        <v>2020</v>
      </c>
      <c r="L34" s="85">
        <v>2021</v>
      </c>
      <c r="M34" s="2"/>
    </row>
    <row r="35" spans="1:24" x14ac:dyDescent="0.25">
      <c r="A35" s="17" t="s">
        <v>33</v>
      </c>
      <c r="B35" s="17"/>
      <c r="C35" s="56">
        <v>0.01</v>
      </c>
      <c r="D35" s="49" t="s">
        <v>141</v>
      </c>
      <c r="E35" s="21"/>
      <c r="F35" s="21">
        <f>C35*(F9+F11-F30-F31-F32)</f>
        <v>108.18577272727272</v>
      </c>
      <c r="H35" s="2" t="s">
        <v>154</v>
      </c>
      <c r="I35" s="59">
        <v>486</v>
      </c>
      <c r="J35" s="59">
        <v>728</v>
      </c>
      <c r="K35" s="59">
        <v>805</v>
      </c>
      <c r="L35" s="59">
        <v>565</v>
      </c>
      <c r="M35" s="2"/>
    </row>
    <row r="36" spans="1:24" x14ac:dyDescent="0.25">
      <c r="A36" s="63" t="s">
        <v>34</v>
      </c>
      <c r="B36" s="41"/>
      <c r="C36" s="41"/>
      <c r="D36" s="41"/>
      <c r="E36" s="41"/>
      <c r="F36" s="64">
        <f>SUM(F16:F35)</f>
        <v>7391.5585000000001</v>
      </c>
      <c r="H36" s="2" t="s">
        <v>155</v>
      </c>
      <c r="I36" s="59">
        <v>363</v>
      </c>
      <c r="J36" s="59">
        <v>465</v>
      </c>
      <c r="K36" s="59">
        <v>490</v>
      </c>
      <c r="L36" s="59">
        <v>385</v>
      </c>
      <c r="M36" s="2"/>
    </row>
    <row r="37" spans="1:24" ht="10.5" customHeight="1" x14ac:dyDescent="0.25">
      <c r="A37" s="10"/>
      <c r="B37" s="10"/>
      <c r="C37" s="10"/>
      <c r="D37" s="10"/>
      <c r="E37" s="10"/>
      <c r="F37" s="13"/>
      <c r="G37" s="10"/>
    </row>
    <row r="38" spans="1:24" x14ac:dyDescent="0.25">
      <c r="A38" s="30" t="s">
        <v>134</v>
      </c>
      <c r="B38" s="89"/>
      <c r="C38" s="26"/>
      <c r="D38" s="26"/>
      <c r="E38" s="26"/>
      <c r="F38" s="90"/>
      <c r="G38" s="10"/>
    </row>
    <row r="39" spans="1:24" x14ac:dyDescent="0.25">
      <c r="A39" s="10" t="s">
        <v>84</v>
      </c>
      <c r="B39" s="10"/>
      <c r="C39" s="109">
        <v>0.5</v>
      </c>
      <c r="D39" s="11"/>
      <c r="E39" s="13">
        <f>Maskinkostn.!$D$4</f>
        <v>662</v>
      </c>
      <c r="F39" s="29">
        <f>C39*E39</f>
        <v>331</v>
      </c>
      <c r="G39" s="10" t="s">
        <v>153</v>
      </c>
    </row>
    <row r="40" spans="1:24" x14ac:dyDescent="0.25">
      <c r="A40" s="10" t="s">
        <v>79</v>
      </c>
      <c r="B40" s="10"/>
      <c r="C40" s="109">
        <v>0.5</v>
      </c>
      <c r="D40" s="11"/>
      <c r="E40" s="13">
        <f>Maskinkostn.!$D$5</f>
        <v>198</v>
      </c>
      <c r="F40" s="29">
        <f>C40*E40</f>
        <v>99</v>
      </c>
      <c r="G40" s="10" t="s">
        <v>156</v>
      </c>
    </row>
    <row r="41" spans="1:24" x14ac:dyDescent="0.25">
      <c r="A41" s="10" t="s">
        <v>35</v>
      </c>
      <c r="B41" s="10"/>
      <c r="C41" s="107">
        <v>2</v>
      </c>
      <c r="D41" s="11"/>
      <c r="E41" s="13">
        <f>Maskinkostn.!$D$6</f>
        <v>128</v>
      </c>
      <c r="F41" s="29">
        <f t="shared" ref="F41:F47" si="2">C41*E41</f>
        <v>256</v>
      </c>
      <c r="G41" s="10" t="s">
        <v>49</v>
      </c>
    </row>
    <row r="42" spans="1:24" x14ac:dyDescent="0.25">
      <c r="A42" s="10" t="s">
        <v>36</v>
      </c>
      <c r="B42" s="10"/>
      <c r="C42" s="107">
        <v>4</v>
      </c>
      <c r="D42" s="11"/>
      <c r="E42" s="13">
        <f>Maskinkostn.!$D$7</f>
        <v>150</v>
      </c>
      <c r="F42" s="29">
        <f t="shared" si="2"/>
        <v>600</v>
      </c>
      <c r="G42" t="s">
        <v>172</v>
      </c>
    </row>
    <row r="43" spans="1:24" x14ac:dyDescent="0.25">
      <c r="A43" s="10" t="s">
        <v>37</v>
      </c>
      <c r="B43" s="10"/>
      <c r="C43" s="107">
        <v>1</v>
      </c>
      <c r="D43" s="11">
        <v>0.5</v>
      </c>
      <c r="E43" s="13">
        <f>Maskinkostn.!$D$8</f>
        <v>1005</v>
      </c>
      <c r="F43" s="29">
        <f>(E43*C43)/D43*0.85</f>
        <v>1708.5</v>
      </c>
      <c r="G43" t="s">
        <v>173</v>
      </c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25">
      <c r="A44" s="10" t="s">
        <v>38</v>
      </c>
      <c r="B44" s="10"/>
      <c r="C44" s="107">
        <v>2</v>
      </c>
      <c r="D44" s="11"/>
      <c r="E44" s="13">
        <f>Maskinkostn.!$D$9</f>
        <v>310</v>
      </c>
      <c r="F44" s="29">
        <f t="shared" si="2"/>
        <v>620</v>
      </c>
      <c r="G44" t="s">
        <v>57</v>
      </c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10" t="s">
        <v>74</v>
      </c>
      <c r="B45" s="10"/>
      <c r="C45" s="109">
        <v>0.5</v>
      </c>
      <c r="D45" s="11" t="s">
        <v>95</v>
      </c>
      <c r="E45" s="13">
        <f>Maskinkostn.!$D$10</f>
        <v>278</v>
      </c>
      <c r="F45" s="29">
        <f t="shared" si="2"/>
        <v>139</v>
      </c>
      <c r="G45" s="10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25">
      <c r="A46" s="10" t="s">
        <v>77</v>
      </c>
      <c r="B46" s="10"/>
      <c r="C46" s="107">
        <v>0.5</v>
      </c>
      <c r="D46" s="11" t="s">
        <v>95</v>
      </c>
      <c r="E46" s="13">
        <f>Maskinkostn.!$D$11</f>
        <v>933</v>
      </c>
      <c r="F46" s="29">
        <f t="shared" si="2"/>
        <v>466.5</v>
      </c>
      <c r="G46" s="10"/>
    </row>
    <row r="47" spans="1:24" x14ac:dyDescent="0.25">
      <c r="A47" s="17" t="s">
        <v>39</v>
      </c>
      <c r="B47" s="17"/>
      <c r="C47" s="111">
        <v>1</v>
      </c>
      <c r="D47" s="18"/>
      <c r="E47" s="84">
        <f>Maskinkostn.!$D$12</f>
        <v>200</v>
      </c>
      <c r="F47" s="21">
        <f t="shared" si="2"/>
        <v>200</v>
      </c>
      <c r="G47" s="10" t="s">
        <v>140</v>
      </c>
      <c r="I47" s="3"/>
      <c r="J47" s="3"/>
      <c r="K47" s="3"/>
      <c r="L47" s="3"/>
    </row>
    <row r="48" spans="1:24" x14ac:dyDescent="0.25">
      <c r="A48" s="63" t="s">
        <v>41</v>
      </c>
      <c r="B48" s="44"/>
      <c r="C48" s="44"/>
      <c r="D48" s="44"/>
      <c r="E48" s="44"/>
      <c r="F48" s="64">
        <f>SUM(F39:F47)</f>
        <v>4420</v>
      </c>
      <c r="G48" s="10"/>
    </row>
    <row r="49" spans="1:12" ht="26.25" customHeight="1" x14ac:dyDescent="0.25">
      <c r="A49" s="65" t="s">
        <v>78</v>
      </c>
      <c r="B49" s="45"/>
      <c r="C49" s="45"/>
      <c r="D49" s="45"/>
      <c r="E49" s="45"/>
      <c r="F49" s="66">
        <f>(F13-(F36+F48))</f>
        <v>-118.95849999999882</v>
      </c>
      <c r="L49" s="101"/>
    </row>
    <row r="50" spans="1:12" x14ac:dyDescent="0.25">
      <c r="A50" s="10"/>
      <c r="B50" s="10"/>
      <c r="C50" s="10"/>
      <c r="D50" s="10"/>
      <c r="E50" s="10"/>
      <c r="F50" s="10"/>
    </row>
    <row r="51" spans="1:12" x14ac:dyDescent="0.25">
      <c r="A51" s="10"/>
      <c r="B51" s="10"/>
      <c r="C51" s="10"/>
      <c r="D51" s="10"/>
      <c r="E51" s="10"/>
      <c r="F51" s="10"/>
    </row>
    <row r="52" spans="1:12" x14ac:dyDescent="0.25">
      <c r="A52" s="10"/>
      <c r="B52" s="10"/>
      <c r="C52" s="10"/>
      <c r="D52" s="10"/>
      <c r="E52" s="10"/>
      <c r="F52" s="10"/>
    </row>
    <row r="53" spans="1:12" x14ac:dyDescent="0.25">
      <c r="A53" s="19" t="s">
        <v>42</v>
      </c>
      <c r="B53" s="19"/>
      <c r="C53" s="19"/>
      <c r="D53" s="19"/>
      <c r="E53" s="19"/>
      <c r="F53" s="19"/>
    </row>
    <row r="54" spans="1:12" x14ac:dyDescent="0.25">
      <c r="A54" s="10" t="s">
        <v>143</v>
      </c>
      <c r="B54" s="10" t="s">
        <v>4</v>
      </c>
      <c r="C54" s="10"/>
      <c r="D54" s="10"/>
      <c r="E54" s="10"/>
      <c r="F54" s="10"/>
    </row>
    <row r="55" spans="1:12" x14ac:dyDescent="0.25">
      <c r="A55" s="10" t="s">
        <v>144</v>
      </c>
      <c r="B55" s="10" t="s">
        <v>45</v>
      </c>
      <c r="C55" s="10"/>
      <c r="D55" s="10"/>
      <c r="E55" s="10"/>
      <c r="F55" s="10"/>
    </row>
    <row r="56" spans="1:12" ht="45.75" customHeight="1" x14ac:dyDescent="0.25">
      <c r="A56" s="50" t="s">
        <v>145</v>
      </c>
      <c r="B56" s="133" t="s">
        <v>174</v>
      </c>
      <c r="C56" s="136"/>
      <c r="D56" s="136"/>
      <c r="E56" s="136"/>
      <c r="F56" s="136"/>
    </row>
    <row r="57" spans="1:12" x14ac:dyDescent="0.25">
      <c r="A57" s="50" t="s">
        <v>6</v>
      </c>
      <c r="B57" s="50" t="s">
        <v>175</v>
      </c>
      <c r="C57" s="50"/>
      <c r="D57" s="50"/>
      <c r="E57" s="50"/>
      <c r="F57" s="50"/>
    </row>
    <row r="58" spans="1:12" x14ac:dyDescent="0.25">
      <c r="A58" s="10" t="s">
        <v>7</v>
      </c>
      <c r="B58" s="10" t="s">
        <v>206</v>
      </c>
      <c r="C58" s="10"/>
      <c r="D58" s="10"/>
      <c r="E58" s="10"/>
      <c r="F58" s="10"/>
    </row>
    <row r="59" spans="1:12" x14ac:dyDescent="0.25">
      <c r="A59" s="10" t="s">
        <v>9</v>
      </c>
      <c r="B59" s="10" t="s">
        <v>176</v>
      </c>
      <c r="C59" s="10"/>
      <c r="D59" s="10"/>
      <c r="E59" s="10"/>
      <c r="F59" s="10"/>
    </row>
    <row r="60" spans="1:12" ht="32.25" customHeight="1" x14ac:dyDescent="0.25">
      <c r="A60" s="50" t="s">
        <v>146</v>
      </c>
      <c r="B60" s="133" t="s">
        <v>118</v>
      </c>
      <c r="C60" s="136"/>
      <c r="D60" s="136"/>
      <c r="E60" s="136"/>
      <c r="F60" s="136"/>
    </row>
    <row r="61" spans="1:12" x14ac:dyDescent="0.25">
      <c r="A61" s="10" t="s">
        <v>147</v>
      </c>
      <c r="B61" s="10" t="s">
        <v>30</v>
      </c>
      <c r="C61" s="10"/>
      <c r="D61" s="10"/>
      <c r="E61" s="10"/>
      <c r="F61" s="10"/>
    </row>
    <row r="62" spans="1:12" x14ac:dyDescent="0.25">
      <c r="A62" s="50" t="s">
        <v>177</v>
      </c>
      <c r="B62" s="133" t="s">
        <v>53</v>
      </c>
      <c r="C62" s="136"/>
      <c r="D62" s="136"/>
      <c r="E62" s="136"/>
      <c r="F62" s="136"/>
    </row>
    <row r="63" spans="1:12" x14ac:dyDescent="0.25">
      <c r="A63" s="10" t="s">
        <v>22</v>
      </c>
      <c r="B63" s="10" t="s">
        <v>27</v>
      </c>
      <c r="C63" s="10"/>
      <c r="D63" s="10"/>
      <c r="E63" s="10"/>
      <c r="F63" s="10"/>
    </row>
    <row r="64" spans="1:12" x14ac:dyDescent="0.25">
      <c r="A64" s="10" t="s">
        <v>125</v>
      </c>
      <c r="B64" s="10" t="s">
        <v>178</v>
      </c>
      <c r="C64" s="10"/>
      <c r="D64" s="10"/>
      <c r="E64" s="10"/>
      <c r="F64" s="10"/>
    </row>
    <row r="65" spans="1:6" x14ac:dyDescent="0.25">
      <c r="A65" s="10" t="s">
        <v>149</v>
      </c>
      <c r="B65" s="10" t="s">
        <v>56</v>
      </c>
      <c r="C65" s="10"/>
      <c r="D65" s="10"/>
      <c r="E65" s="10"/>
      <c r="F65" s="10"/>
    </row>
    <row r="66" spans="1:6" x14ac:dyDescent="0.25">
      <c r="A66" s="10" t="s">
        <v>21</v>
      </c>
      <c r="B66" s="10" t="s">
        <v>128</v>
      </c>
      <c r="C66" s="10"/>
      <c r="D66" s="10"/>
      <c r="E66" s="10"/>
      <c r="F66" s="10"/>
    </row>
    <row r="67" spans="1:6" x14ac:dyDescent="0.25">
      <c r="A67" s="10" t="s">
        <v>28</v>
      </c>
      <c r="B67" s="10" t="s">
        <v>129</v>
      </c>
      <c r="C67" s="10"/>
      <c r="D67" s="10"/>
      <c r="E67" s="10"/>
      <c r="F67" s="10"/>
    </row>
    <row r="68" spans="1:6" x14ac:dyDescent="0.25">
      <c r="A68" s="10" t="s">
        <v>33</v>
      </c>
      <c r="B68" s="10" t="s">
        <v>130</v>
      </c>
      <c r="C68" s="10"/>
      <c r="D68" s="10"/>
      <c r="E68" s="10"/>
      <c r="F68" s="10"/>
    </row>
    <row r="69" spans="1:6" x14ac:dyDescent="0.25">
      <c r="A69" s="10"/>
      <c r="B69" s="10"/>
      <c r="C69" s="10"/>
      <c r="D69" s="10"/>
      <c r="E69" s="10"/>
      <c r="F69" s="10"/>
    </row>
    <row r="70" spans="1:6" x14ac:dyDescent="0.25">
      <c r="A70" s="10"/>
      <c r="B70" s="10"/>
      <c r="C70" s="10"/>
      <c r="D70" s="10"/>
      <c r="E70" s="10"/>
      <c r="F70" s="10"/>
    </row>
  </sheetData>
  <sheetProtection algorithmName="SHA-512" hashValue="nuEKdilY9mWd1Me7aeD8eeONGK79xaKE+oLVy1ijN/vLJN3o1KycoFnxXbkQUZPN1ssmH4+kkJUMLAxdtyLyOQ==" saltValue="I32bBU9Alq+bvpGzPCS6vQ==" spinCount="100000" sheet="1" objects="1" scenarios="1"/>
  <mergeCells count="4">
    <mergeCell ref="A1:F1"/>
    <mergeCell ref="B56:F56"/>
    <mergeCell ref="B62:F62"/>
    <mergeCell ref="B60:F60"/>
  </mergeCells>
  <pageMargins left="0.7" right="0.7" top="0.75" bottom="0.75" header="0.3" footer="0.3"/>
  <pageSetup paperSize="9"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B8205-633A-4562-A055-CAF0495E954F}">
  <dimension ref="A1:X72"/>
  <sheetViews>
    <sheetView showGridLines="0" zoomScale="80" zoomScaleNormal="80" workbookViewId="0">
      <selection activeCell="E48" sqref="E48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25.7109375" customWidth="1"/>
  </cols>
  <sheetData>
    <row r="1" spans="1:17" ht="31.5" customHeight="1" x14ac:dyDescent="0.25">
      <c r="A1" s="131" t="s">
        <v>201</v>
      </c>
      <c r="B1" s="132"/>
      <c r="C1" s="132"/>
      <c r="D1" s="132"/>
      <c r="E1" s="132"/>
      <c r="F1" s="132"/>
    </row>
    <row r="2" spans="1:17" x14ac:dyDescent="0.25">
      <c r="A2" s="10" t="s">
        <v>212</v>
      </c>
      <c r="B2" s="11" t="s">
        <v>213</v>
      </c>
      <c r="C2" s="10"/>
      <c r="D2" s="10"/>
      <c r="E2" s="10"/>
      <c r="F2" s="12"/>
    </row>
    <row r="3" spans="1:17" x14ac:dyDescent="0.25">
      <c r="A3" s="10" t="s">
        <v>126</v>
      </c>
      <c r="B3" s="11">
        <v>20</v>
      </c>
      <c r="C3" s="10" t="s">
        <v>122</v>
      </c>
      <c r="D3" s="10"/>
      <c r="E3" s="10"/>
      <c r="F3" s="12"/>
    </row>
    <row r="4" spans="1:17" x14ac:dyDescent="0.25">
      <c r="A4" s="10" t="s">
        <v>125</v>
      </c>
      <c r="B4" s="55">
        <v>0.85</v>
      </c>
      <c r="C4" s="10"/>
      <c r="D4" s="10"/>
      <c r="E4" s="10"/>
      <c r="F4" s="10"/>
    </row>
    <row r="5" spans="1:17" s="2" customFormat="1" x14ac:dyDescent="0.25">
      <c r="A5" s="14" t="s">
        <v>124</v>
      </c>
      <c r="B5" s="86">
        <v>1389</v>
      </c>
      <c r="C5" s="14" t="s">
        <v>123</v>
      </c>
      <c r="D5" s="14"/>
      <c r="E5" s="14"/>
      <c r="F5" s="14"/>
    </row>
    <row r="6" spans="1:17" s="2" customFormat="1" ht="8.25" customHeight="1" x14ac:dyDescent="0.25">
      <c r="A6" s="14"/>
      <c r="B6" s="16"/>
      <c r="C6" s="14"/>
      <c r="D6" s="14"/>
      <c r="E6" s="14"/>
      <c r="F6" s="14"/>
    </row>
    <row r="7" spans="1:17" x14ac:dyDescent="0.25">
      <c r="A7" s="39"/>
      <c r="B7" s="39"/>
      <c r="C7" s="22" t="s">
        <v>0</v>
      </c>
      <c r="D7" s="22" t="s">
        <v>2</v>
      </c>
      <c r="E7" s="22" t="s">
        <v>151</v>
      </c>
      <c r="F7" s="22" t="s">
        <v>3</v>
      </c>
      <c r="Q7" s="61"/>
    </row>
    <row r="8" spans="1:17" x14ac:dyDescent="0.25">
      <c r="A8" s="31" t="s">
        <v>131</v>
      </c>
      <c r="B8" s="32"/>
      <c r="C8" s="33"/>
      <c r="Q8" s="62"/>
    </row>
    <row r="9" spans="1:17" x14ac:dyDescent="0.25">
      <c r="A9" s="10" t="s">
        <v>211</v>
      </c>
      <c r="B9" s="10"/>
      <c r="C9" s="102">
        <v>1389</v>
      </c>
      <c r="D9" s="11" t="s">
        <v>16</v>
      </c>
      <c r="E9" s="113">
        <v>13</v>
      </c>
      <c r="F9" s="20">
        <f>C9*E9</f>
        <v>18057</v>
      </c>
    </row>
    <row r="10" spans="1:17" x14ac:dyDescent="0.25">
      <c r="A10" s="10" t="s">
        <v>6</v>
      </c>
      <c r="B10" s="10"/>
      <c r="C10" s="20">
        <v>0</v>
      </c>
      <c r="D10" s="11" t="s">
        <v>16</v>
      </c>
      <c r="E10" s="20">
        <v>0</v>
      </c>
      <c r="F10" s="20">
        <f t="shared" ref="F10" si="0">C10*E10</f>
        <v>0</v>
      </c>
    </row>
    <row r="11" spans="1:17" x14ac:dyDescent="0.25">
      <c r="A11" s="14" t="s">
        <v>7</v>
      </c>
      <c r="B11" s="14"/>
      <c r="C11" s="20">
        <f>C9</f>
        <v>1389</v>
      </c>
      <c r="D11" s="16" t="s">
        <v>16</v>
      </c>
      <c r="E11" s="113">
        <v>0.7</v>
      </c>
      <c r="F11" s="20">
        <f>C11*E11</f>
        <v>972.3</v>
      </c>
    </row>
    <row r="12" spans="1:17" x14ac:dyDescent="0.25">
      <c r="A12" s="83" t="s">
        <v>44</v>
      </c>
      <c r="B12" s="1"/>
      <c r="C12" s="21">
        <v>3000</v>
      </c>
      <c r="D12" s="18" t="s">
        <v>16</v>
      </c>
      <c r="E12" s="1"/>
      <c r="F12" s="1"/>
      <c r="P12" s="60"/>
    </row>
    <row r="13" spans="1:17" x14ac:dyDescent="0.25">
      <c r="A13" s="63" t="s">
        <v>8</v>
      </c>
      <c r="B13" s="35"/>
      <c r="C13" s="35"/>
      <c r="D13" s="35"/>
      <c r="E13" s="35"/>
      <c r="F13" s="64">
        <f>SUM(F9:F12)</f>
        <v>19029.3</v>
      </c>
    </row>
    <row r="14" spans="1:17" ht="7.5" customHeight="1" x14ac:dyDescent="0.25">
      <c r="A14" s="34"/>
      <c r="B14" s="34"/>
      <c r="C14" s="34"/>
      <c r="D14" s="34"/>
      <c r="E14" s="34"/>
      <c r="F14" s="34"/>
    </row>
    <row r="15" spans="1:17" x14ac:dyDescent="0.25">
      <c r="A15" s="30" t="s">
        <v>132</v>
      </c>
      <c r="B15" s="36"/>
      <c r="C15" s="26"/>
      <c r="D15" s="26"/>
      <c r="E15" s="26"/>
      <c r="F15" s="26"/>
    </row>
    <row r="16" spans="1:17" x14ac:dyDescent="0.25">
      <c r="A16" s="10" t="s">
        <v>168</v>
      </c>
      <c r="B16" s="10"/>
      <c r="C16" s="105">
        <v>6</v>
      </c>
      <c r="D16" s="11" t="s">
        <v>16</v>
      </c>
      <c r="E16" s="102">
        <v>69</v>
      </c>
      <c r="F16" s="20">
        <f>(C16*E16)/2</f>
        <v>207</v>
      </c>
    </row>
    <row r="17" spans="1:14" x14ac:dyDescent="0.25">
      <c r="A17" s="10" t="s">
        <v>10</v>
      </c>
      <c r="B17" s="10" t="s">
        <v>11</v>
      </c>
      <c r="C17" s="102">
        <v>130</v>
      </c>
      <c r="D17" s="11" t="s">
        <v>16</v>
      </c>
      <c r="E17" s="27">
        <v>40</v>
      </c>
      <c r="F17" s="20">
        <f t="shared" ref="F17:F28" si="1">C17*E17</f>
        <v>5200</v>
      </c>
    </row>
    <row r="18" spans="1:14" x14ac:dyDescent="0.25">
      <c r="A18" s="10"/>
      <c r="B18" s="10" t="s">
        <v>12</v>
      </c>
      <c r="C18" s="27">
        <f>((4*C11)/1000)+((0.001*C12/2))</f>
        <v>7.056</v>
      </c>
      <c r="D18" s="11" t="s">
        <v>16</v>
      </c>
      <c r="E18" s="27">
        <v>60</v>
      </c>
      <c r="F18" s="20">
        <f t="shared" si="1"/>
        <v>423.36</v>
      </c>
    </row>
    <row r="19" spans="1:14" x14ac:dyDescent="0.25">
      <c r="A19" s="10"/>
      <c r="B19" s="10" t="s">
        <v>13</v>
      </c>
      <c r="C19" s="27">
        <f>((8*C11)/1000)+((0.01*C12/2))</f>
        <v>26.112000000000002</v>
      </c>
      <c r="D19" s="11" t="s">
        <v>16</v>
      </c>
      <c r="E19" s="27">
        <v>20</v>
      </c>
      <c r="F19" s="20">
        <f t="shared" si="1"/>
        <v>522.24</v>
      </c>
    </row>
    <row r="20" spans="1:14" x14ac:dyDescent="0.25">
      <c r="A20" s="23" t="s">
        <v>14</v>
      </c>
      <c r="B20" s="24"/>
      <c r="C20" s="28"/>
      <c r="D20" s="11"/>
      <c r="E20" s="15"/>
      <c r="F20" s="20"/>
    </row>
    <row r="21" spans="1:14" x14ac:dyDescent="0.25">
      <c r="A21" s="10" t="s">
        <v>115</v>
      </c>
      <c r="B21" s="10"/>
      <c r="C21" s="106">
        <v>0.16</v>
      </c>
      <c r="D21" s="11" t="s">
        <v>19</v>
      </c>
      <c r="E21" s="15">
        <f>Växtskyddskostn.!D12</f>
        <v>2350</v>
      </c>
      <c r="F21" s="20">
        <f t="shared" si="1"/>
        <v>376</v>
      </c>
    </row>
    <row r="22" spans="1:14" x14ac:dyDescent="0.25">
      <c r="A22" s="10" t="s">
        <v>47</v>
      </c>
      <c r="B22" s="10"/>
      <c r="C22" s="105">
        <v>0.1</v>
      </c>
      <c r="D22" s="11" t="s">
        <v>19</v>
      </c>
      <c r="E22" s="15">
        <f>Växtskyddskostn.!D9</f>
        <v>816</v>
      </c>
      <c r="F22" s="20">
        <f t="shared" si="1"/>
        <v>81.600000000000009</v>
      </c>
    </row>
    <row r="23" spans="1:14" x14ac:dyDescent="0.25">
      <c r="A23" s="10" t="s">
        <v>51</v>
      </c>
      <c r="B23" s="10"/>
      <c r="C23" s="105">
        <v>3</v>
      </c>
      <c r="D23" s="11" t="s">
        <v>19</v>
      </c>
      <c r="E23" s="15">
        <f>Växtskyddskostn.!D10</f>
        <v>190</v>
      </c>
      <c r="F23" s="20">
        <f t="shared" si="1"/>
        <v>570</v>
      </c>
    </row>
    <row r="24" spans="1:14" x14ac:dyDescent="0.25">
      <c r="A24" s="10" t="s">
        <v>169</v>
      </c>
      <c r="B24" s="10"/>
      <c r="C24" s="102">
        <v>6</v>
      </c>
      <c r="D24" s="11" t="s">
        <v>19</v>
      </c>
      <c r="E24" s="15">
        <f>Växtskyddskostn.!D16</f>
        <v>51</v>
      </c>
      <c r="F24" s="20">
        <f>(C24*E24)/2</f>
        <v>153</v>
      </c>
    </row>
    <row r="25" spans="1:14" x14ac:dyDescent="0.25">
      <c r="A25" s="23" t="s">
        <v>18</v>
      </c>
      <c r="B25" s="25"/>
      <c r="C25" s="27"/>
      <c r="D25" s="11"/>
      <c r="E25" s="15"/>
      <c r="F25" s="20"/>
    </row>
    <row r="26" spans="1:14" x14ac:dyDescent="0.25">
      <c r="A26" s="14"/>
      <c r="B26" s="67"/>
      <c r="C26" s="127"/>
      <c r="D26" s="11"/>
      <c r="E26" s="15"/>
      <c r="F26" s="20"/>
    </row>
    <row r="27" spans="1:14" x14ac:dyDescent="0.25">
      <c r="A27" s="23" t="s">
        <v>171</v>
      </c>
      <c r="B27" s="24"/>
      <c r="C27" s="27"/>
      <c r="D27" s="11"/>
      <c r="E27" s="15"/>
      <c r="F27" s="20"/>
    </row>
    <row r="28" spans="1:14" x14ac:dyDescent="0.25">
      <c r="A28" s="10" t="s">
        <v>48</v>
      </c>
      <c r="B28" s="10"/>
      <c r="C28" s="105">
        <v>0.8</v>
      </c>
      <c r="D28" s="11"/>
      <c r="E28" s="15">
        <f>Växtskyddskostn.!D14</f>
        <v>602</v>
      </c>
      <c r="F28" s="20">
        <f t="shared" si="1"/>
        <v>481.6</v>
      </c>
    </row>
    <row r="29" spans="1:14" ht="8.25" customHeight="1" x14ac:dyDescent="0.25">
      <c r="A29" s="10"/>
      <c r="B29" s="10"/>
      <c r="C29" s="46"/>
      <c r="D29" s="11"/>
      <c r="E29" s="15"/>
      <c r="F29" s="20"/>
      <c r="H29" s="2"/>
      <c r="I29" s="2"/>
      <c r="J29" s="2"/>
      <c r="K29" s="2"/>
      <c r="L29" s="2"/>
      <c r="M29" s="2"/>
    </row>
    <row r="30" spans="1:14" x14ac:dyDescent="0.25">
      <c r="A30" s="37" t="s">
        <v>133</v>
      </c>
      <c r="B30" s="38"/>
      <c r="C30" s="34"/>
      <c r="D30" s="40"/>
      <c r="E30" s="34"/>
      <c r="F30" s="29"/>
      <c r="N30" s="2"/>
    </row>
    <row r="31" spans="1:14" x14ac:dyDescent="0.25">
      <c r="A31" s="10" t="s">
        <v>22</v>
      </c>
      <c r="B31" s="10"/>
      <c r="C31" s="29">
        <v>1</v>
      </c>
      <c r="D31" s="11" t="s">
        <v>23</v>
      </c>
      <c r="E31" s="29">
        <v>3400</v>
      </c>
      <c r="F31" s="29">
        <f>(C31*E31)/B3</f>
        <v>170</v>
      </c>
    </row>
    <row r="32" spans="1:14" x14ac:dyDescent="0.25">
      <c r="A32" s="10" t="s">
        <v>21</v>
      </c>
      <c r="B32" s="10"/>
      <c r="C32" s="29">
        <f>ROUNDUP((C9*B3)/10500,0)</f>
        <v>3</v>
      </c>
      <c r="D32" s="11"/>
      <c r="E32" s="29">
        <v>2870</v>
      </c>
      <c r="F32" s="29">
        <f>(C32*E32)/B3</f>
        <v>430.5</v>
      </c>
    </row>
    <row r="33" spans="1:24" x14ac:dyDescent="0.25">
      <c r="A33" s="10" t="s">
        <v>25</v>
      </c>
      <c r="B33" s="10"/>
      <c r="C33" s="29">
        <f>C9/B4</f>
        <v>1634.1176470588236</v>
      </c>
      <c r="D33" s="11" t="s">
        <v>24</v>
      </c>
      <c r="E33" s="42">
        <v>0.74</v>
      </c>
      <c r="F33" s="29">
        <f>C33*E33</f>
        <v>1209.2470588235294</v>
      </c>
      <c r="H33" s="52" t="s">
        <v>207</v>
      </c>
    </row>
    <row r="34" spans="1:24" x14ac:dyDescent="0.25">
      <c r="A34" s="10" t="s">
        <v>28</v>
      </c>
      <c r="B34" s="10"/>
      <c r="C34" s="29">
        <f>C33</f>
        <v>1634.1176470588236</v>
      </c>
      <c r="D34" s="11"/>
      <c r="E34" s="42">
        <v>0.33</v>
      </c>
      <c r="F34" s="29">
        <f>C34*E34</f>
        <v>539.25882352941187</v>
      </c>
      <c r="I34" s="53"/>
      <c r="J34" s="53"/>
      <c r="K34" s="53"/>
      <c r="L34" s="53"/>
      <c r="M34" s="53"/>
    </row>
    <row r="35" spans="1:24" ht="15.75" thickBot="1" x14ac:dyDescent="0.3">
      <c r="A35" s="10" t="s">
        <v>31</v>
      </c>
      <c r="B35" s="10"/>
      <c r="C35" s="57">
        <v>0.25</v>
      </c>
      <c r="D35" s="11" t="s">
        <v>32</v>
      </c>
      <c r="E35" s="29">
        <v>780</v>
      </c>
      <c r="F35" s="29">
        <f>C35*E35</f>
        <v>195</v>
      </c>
      <c r="H35" s="47" t="s">
        <v>136</v>
      </c>
      <c r="I35" s="85">
        <v>2018</v>
      </c>
      <c r="J35" s="85">
        <v>2019</v>
      </c>
      <c r="K35" s="85">
        <v>2020</v>
      </c>
      <c r="L35" s="85">
        <v>2021</v>
      </c>
      <c r="M35" s="2"/>
    </row>
    <row r="36" spans="1:24" x14ac:dyDescent="0.25">
      <c r="A36" s="17" t="s">
        <v>33</v>
      </c>
      <c r="B36" s="17"/>
      <c r="C36" s="115">
        <v>0.01</v>
      </c>
      <c r="D36" s="49" t="s">
        <v>141</v>
      </c>
      <c r="E36" s="21"/>
      <c r="F36" s="21">
        <f>C36*(F9+F11-F31-F32-F33)</f>
        <v>172.19552941176468</v>
      </c>
      <c r="H36" s="2" t="s">
        <v>208</v>
      </c>
      <c r="I36" s="59">
        <v>1225</v>
      </c>
      <c r="J36" s="59">
        <v>1570</v>
      </c>
      <c r="K36" s="59">
        <v>1352</v>
      </c>
      <c r="L36" s="59">
        <v>1410</v>
      </c>
      <c r="M36" s="2"/>
    </row>
    <row r="37" spans="1:24" x14ac:dyDescent="0.25">
      <c r="A37" s="63" t="s">
        <v>34</v>
      </c>
      <c r="B37" s="41"/>
      <c r="C37" s="41"/>
      <c r="D37" s="41"/>
      <c r="E37" s="41"/>
      <c r="F37" s="64">
        <f>SUM(F16:F36)</f>
        <v>10731.001411764706</v>
      </c>
      <c r="H37" s="120" t="s">
        <v>209</v>
      </c>
      <c r="I37" s="122">
        <v>606</v>
      </c>
      <c r="J37" s="123">
        <v>1145</v>
      </c>
      <c r="K37" s="123">
        <v>1067</v>
      </c>
      <c r="L37" s="123">
        <v>1340</v>
      </c>
      <c r="M37" s="2"/>
    </row>
    <row r="38" spans="1:24" ht="10.5" customHeight="1" x14ac:dyDescent="0.25">
      <c r="A38" s="10"/>
      <c r="B38" s="10"/>
      <c r="C38" s="10"/>
      <c r="D38" s="10"/>
      <c r="E38" s="10"/>
      <c r="F38" s="13"/>
      <c r="G38" s="10"/>
      <c r="H38" s="120" t="s">
        <v>210</v>
      </c>
      <c r="I38" s="126">
        <v>717</v>
      </c>
      <c r="J38" s="123">
        <v>800</v>
      </c>
      <c r="K38" s="123">
        <v>977</v>
      </c>
      <c r="L38" s="123">
        <v>985</v>
      </c>
    </row>
    <row r="39" spans="1:24" x14ac:dyDescent="0.25">
      <c r="A39" s="37" t="s">
        <v>134</v>
      </c>
      <c r="B39" s="89"/>
      <c r="C39" s="26"/>
      <c r="D39" s="26"/>
      <c r="E39" s="26"/>
      <c r="F39" s="90"/>
      <c r="G39" s="10"/>
    </row>
    <row r="40" spans="1:24" x14ac:dyDescent="0.25">
      <c r="A40" s="10" t="s">
        <v>84</v>
      </c>
      <c r="B40" s="10"/>
      <c r="C40" s="109">
        <v>0.5</v>
      </c>
      <c r="D40" s="11"/>
      <c r="E40" s="13">
        <f>Maskinkostn.!$D$4</f>
        <v>662</v>
      </c>
      <c r="F40" s="29">
        <f>C40*E40</f>
        <v>331</v>
      </c>
      <c r="G40" s="10" t="s">
        <v>153</v>
      </c>
    </row>
    <row r="41" spans="1:24" x14ac:dyDescent="0.25">
      <c r="A41" s="10" t="s">
        <v>79</v>
      </c>
      <c r="B41" s="10"/>
      <c r="C41" s="109">
        <v>0.5</v>
      </c>
      <c r="D41" s="11"/>
      <c r="E41" s="13">
        <f>Maskinkostn.!$D$5</f>
        <v>198</v>
      </c>
      <c r="F41" s="29">
        <f>C41*E41</f>
        <v>99</v>
      </c>
      <c r="G41" s="10" t="s">
        <v>156</v>
      </c>
    </row>
    <row r="42" spans="1:24" x14ac:dyDescent="0.25">
      <c r="A42" s="10" t="s">
        <v>35</v>
      </c>
      <c r="B42" s="10"/>
      <c r="C42" s="107">
        <v>2</v>
      </c>
      <c r="D42" s="11"/>
      <c r="E42" s="13">
        <f>Maskinkostn.!$D$6</f>
        <v>128</v>
      </c>
      <c r="F42" s="29">
        <f t="shared" ref="F42:F48" si="2">C42*E42</f>
        <v>256</v>
      </c>
      <c r="G42" s="10" t="s">
        <v>49</v>
      </c>
    </row>
    <row r="43" spans="1:24" x14ac:dyDescent="0.25">
      <c r="A43" s="10" t="s">
        <v>36</v>
      </c>
      <c r="B43" s="10"/>
      <c r="C43" s="107">
        <v>6</v>
      </c>
      <c r="D43" s="11"/>
      <c r="E43" s="13">
        <f>Maskinkostn.!$D$7</f>
        <v>150</v>
      </c>
      <c r="F43" s="29">
        <f t="shared" si="2"/>
        <v>900</v>
      </c>
      <c r="G43" t="s">
        <v>172</v>
      </c>
    </row>
    <row r="44" spans="1:24" x14ac:dyDescent="0.25">
      <c r="A44" s="10" t="s">
        <v>37</v>
      </c>
      <c r="B44" s="10"/>
      <c r="C44" s="107">
        <v>1</v>
      </c>
      <c r="D44" s="11">
        <v>0.5</v>
      </c>
      <c r="E44" s="13">
        <f>Maskinkostn.!$D$8</f>
        <v>1005</v>
      </c>
      <c r="F44" s="29">
        <f>(E44*C44)/D44*0.85</f>
        <v>1708.5</v>
      </c>
      <c r="G44" t="s">
        <v>173</v>
      </c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10" t="s">
        <v>38</v>
      </c>
      <c r="B45" s="10"/>
      <c r="C45" s="107">
        <v>2</v>
      </c>
      <c r="D45" s="11"/>
      <c r="E45" s="13">
        <f>Maskinkostn.!$D$9</f>
        <v>310</v>
      </c>
      <c r="F45" s="29">
        <f t="shared" si="2"/>
        <v>620</v>
      </c>
      <c r="G45" t="s">
        <v>57</v>
      </c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25">
      <c r="A46" s="10" t="s">
        <v>74</v>
      </c>
      <c r="B46" s="10"/>
      <c r="C46" s="109">
        <v>0.5</v>
      </c>
      <c r="D46" s="11" t="s">
        <v>95</v>
      </c>
      <c r="E46" s="13">
        <f>Maskinkostn.!$D$10</f>
        <v>278</v>
      </c>
      <c r="F46" s="29">
        <f t="shared" si="2"/>
        <v>139</v>
      </c>
      <c r="G46" s="10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5">
      <c r="A47" s="10" t="s">
        <v>77</v>
      </c>
      <c r="B47" s="10"/>
      <c r="C47" s="107">
        <v>0.5</v>
      </c>
      <c r="D47" s="11" t="s">
        <v>95</v>
      </c>
      <c r="E47" s="13">
        <f>Maskinkostn.!$D$11</f>
        <v>933</v>
      </c>
      <c r="F47" s="29">
        <f t="shared" si="2"/>
        <v>466.5</v>
      </c>
      <c r="G47" s="10"/>
    </row>
    <row r="48" spans="1:24" x14ac:dyDescent="0.25">
      <c r="A48" s="17" t="s">
        <v>39</v>
      </c>
      <c r="B48" s="17"/>
      <c r="C48" s="111">
        <v>1</v>
      </c>
      <c r="D48" s="18"/>
      <c r="E48" s="84">
        <f>Maskinkostn.!$D$12</f>
        <v>200</v>
      </c>
      <c r="F48" s="21">
        <f t="shared" si="2"/>
        <v>200</v>
      </c>
      <c r="G48" s="10" t="s">
        <v>140</v>
      </c>
      <c r="I48" s="3"/>
      <c r="J48" s="3"/>
      <c r="K48" s="3"/>
      <c r="L48" s="3"/>
    </row>
    <row r="49" spans="1:11" x14ac:dyDescent="0.25">
      <c r="A49" s="63" t="s">
        <v>41</v>
      </c>
      <c r="B49" s="44"/>
      <c r="C49" s="44"/>
      <c r="D49" s="44"/>
      <c r="E49" s="44"/>
      <c r="F49" s="64">
        <f>SUM(F40:F48)</f>
        <v>4720</v>
      </c>
      <c r="G49" s="10"/>
    </row>
    <row r="50" spans="1:11" ht="26.25" customHeight="1" x14ac:dyDescent="0.25">
      <c r="A50" s="65" t="s">
        <v>78</v>
      </c>
      <c r="B50" s="45"/>
      <c r="C50" s="45"/>
      <c r="D50" s="45"/>
      <c r="E50" s="45"/>
      <c r="F50" s="66">
        <f>(F13-(F37+F49))</f>
        <v>3578.2985882352932</v>
      </c>
    </row>
    <row r="51" spans="1:11" x14ac:dyDescent="0.25">
      <c r="A51" s="10"/>
      <c r="B51" s="10"/>
      <c r="C51" s="10"/>
      <c r="D51" s="10"/>
      <c r="E51" s="10"/>
      <c r="F51" s="10"/>
    </row>
    <row r="52" spans="1:11" x14ac:dyDescent="0.25">
      <c r="A52" s="10"/>
      <c r="B52" s="10"/>
      <c r="C52" s="10"/>
      <c r="D52" s="10"/>
      <c r="E52" s="10"/>
      <c r="F52" s="10"/>
    </row>
    <row r="53" spans="1:11" x14ac:dyDescent="0.25">
      <c r="A53" s="10"/>
      <c r="B53" s="10"/>
      <c r="C53" s="10"/>
      <c r="D53" s="10"/>
      <c r="E53" s="10"/>
      <c r="F53" s="10"/>
    </row>
    <row r="54" spans="1:11" x14ac:dyDescent="0.25">
      <c r="A54" s="19" t="s">
        <v>42</v>
      </c>
      <c r="B54" s="19"/>
      <c r="C54" s="19"/>
      <c r="D54" s="19"/>
      <c r="E54" s="19"/>
      <c r="F54" s="19"/>
      <c r="H54" s="101"/>
    </row>
    <row r="55" spans="1:11" x14ac:dyDescent="0.25">
      <c r="A55" s="10" t="s">
        <v>143</v>
      </c>
      <c r="B55" s="10" t="s">
        <v>4</v>
      </c>
      <c r="C55" s="10"/>
      <c r="D55" s="10"/>
      <c r="E55" s="10"/>
      <c r="F55" s="10"/>
      <c r="K55" s="101"/>
    </row>
    <row r="56" spans="1:11" x14ac:dyDescent="0.25">
      <c r="A56" s="10" t="s">
        <v>144</v>
      </c>
      <c r="B56" s="10" t="s">
        <v>45</v>
      </c>
      <c r="C56" s="10"/>
      <c r="D56" s="10"/>
      <c r="E56" s="10"/>
      <c r="F56" s="10"/>
    </row>
    <row r="57" spans="1:11" ht="45.75" customHeight="1" x14ac:dyDescent="0.25">
      <c r="A57" s="50" t="s">
        <v>145</v>
      </c>
      <c r="B57" s="133" t="s">
        <v>174</v>
      </c>
      <c r="C57" s="136"/>
      <c r="D57" s="136"/>
      <c r="E57" s="136"/>
      <c r="F57" s="136"/>
    </row>
    <row r="58" spans="1:11" x14ac:dyDescent="0.25">
      <c r="A58" s="50" t="s">
        <v>6</v>
      </c>
      <c r="B58" s="50" t="s">
        <v>175</v>
      </c>
      <c r="C58" s="50"/>
      <c r="D58" s="50"/>
      <c r="E58" s="50"/>
      <c r="F58" s="50"/>
    </row>
    <row r="59" spans="1:11" x14ac:dyDescent="0.25">
      <c r="A59" s="10" t="s">
        <v>7</v>
      </c>
      <c r="B59" s="10" t="s">
        <v>206</v>
      </c>
      <c r="C59" s="10"/>
      <c r="D59" s="10"/>
      <c r="E59" s="10"/>
      <c r="F59" s="10"/>
    </row>
    <row r="60" spans="1:11" x14ac:dyDescent="0.25">
      <c r="A60" s="10" t="s">
        <v>9</v>
      </c>
      <c r="B60" s="10" t="s">
        <v>176</v>
      </c>
      <c r="C60" s="10"/>
      <c r="D60" s="10"/>
      <c r="E60" s="10"/>
      <c r="F60" s="10"/>
    </row>
    <row r="61" spans="1:11" ht="32.25" customHeight="1" x14ac:dyDescent="0.25">
      <c r="A61" s="50" t="s">
        <v>146</v>
      </c>
      <c r="B61" s="133" t="s">
        <v>179</v>
      </c>
      <c r="C61" s="136"/>
      <c r="D61" s="136"/>
      <c r="E61" s="136"/>
      <c r="F61" s="136"/>
    </row>
    <row r="62" spans="1:11" x14ac:dyDescent="0.25">
      <c r="A62" s="10" t="s">
        <v>147</v>
      </c>
      <c r="B62" s="10" t="s">
        <v>30</v>
      </c>
      <c r="C62" s="10"/>
      <c r="D62" s="10"/>
      <c r="E62" s="10"/>
      <c r="F62" s="10"/>
    </row>
    <row r="63" spans="1:11" ht="33" customHeight="1" x14ac:dyDescent="0.25">
      <c r="A63" s="50" t="s">
        <v>51</v>
      </c>
      <c r="B63" s="133" t="s">
        <v>52</v>
      </c>
      <c r="C63" s="133"/>
      <c r="D63" s="133"/>
      <c r="E63" s="133"/>
      <c r="F63" s="133"/>
    </row>
    <row r="64" spans="1:11" x14ac:dyDescent="0.25">
      <c r="A64" s="50" t="s">
        <v>177</v>
      </c>
      <c r="B64" s="133" t="s">
        <v>53</v>
      </c>
      <c r="C64" s="136"/>
      <c r="D64" s="136"/>
      <c r="E64" s="136"/>
      <c r="F64" s="136"/>
    </row>
    <row r="65" spans="1:6" x14ac:dyDescent="0.25">
      <c r="A65" s="10" t="s">
        <v>22</v>
      </c>
      <c r="B65" s="10" t="s">
        <v>27</v>
      </c>
      <c r="C65" s="10"/>
      <c r="D65" s="10"/>
      <c r="E65" s="10"/>
      <c r="F65" s="10"/>
    </row>
    <row r="66" spans="1:6" x14ac:dyDescent="0.25">
      <c r="A66" s="10" t="s">
        <v>125</v>
      </c>
      <c r="B66" s="10" t="s">
        <v>60</v>
      </c>
      <c r="C66" s="10"/>
      <c r="D66" s="10"/>
      <c r="E66" s="10"/>
      <c r="F66" s="10"/>
    </row>
    <row r="67" spans="1:6" x14ac:dyDescent="0.25">
      <c r="A67" s="10" t="s">
        <v>149</v>
      </c>
      <c r="B67" s="10" t="s">
        <v>54</v>
      </c>
      <c r="C67" s="10"/>
      <c r="D67" s="10"/>
      <c r="E67" s="10"/>
      <c r="F67" s="10"/>
    </row>
    <row r="68" spans="1:6" x14ac:dyDescent="0.25">
      <c r="A68" s="10" t="s">
        <v>21</v>
      </c>
      <c r="B68" s="10" t="s">
        <v>128</v>
      </c>
      <c r="C68" s="10"/>
      <c r="D68" s="10"/>
      <c r="E68" s="10"/>
      <c r="F68" s="10"/>
    </row>
    <row r="69" spans="1:6" x14ac:dyDescent="0.25">
      <c r="A69" s="10" t="s">
        <v>28</v>
      </c>
      <c r="B69" s="10" t="s">
        <v>129</v>
      </c>
      <c r="C69" s="10"/>
      <c r="D69" s="10"/>
      <c r="E69" s="10"/>
      <c r="F69" s="10"/>
    </row>
    <row r="70" spans="1:6" x14ac:dyDescent="0.25">
      <c r="A70" s="10" t="s">
        <v>33</v>
      </c>
      <c r="B70" s="10" t="s">
        <v>130</v>
      </c>
      <c r="C70" s="10"/>
      <c r="D70" s="10"/>
      <c r="E70" s="10"/>
      <c r="F70" s="10"/>
    </row>
    <row r="71" spans="1:6" x14ac:dyDescent="0.25">
      <c r="A71" s="10"/>
      <c r="B71" s="10"/>
      <c r="C71" s="10"/>
      <c r="D71" s="10"/>
      <c r="E71" s="10"/>
      <c r="F71" s="10"/>
    </row>
    <row r="72" spans="1:6" x14ac:dyDescent="0.25">
      <c r="A72" s="10"/>
      <c r="B72" s="10"/>
      <c r="C72" s="10"/>
      <c r="D72" s="10"/>
      <c r="E72" s="10"/>
      <c r="F72" s="10"/>
    </row>
  </sheetData>
  <sheetProtection algorithmName="SHA-512" hashValue="cGA5uhE+NEpkOeXwuQJlpXhZNujCmBkR4fQe4cLiIhz/Yeyv1b5TflUN178nsIMB5P39llZUjec/95/thvTZ1g==" saltValue="F2TQQ6Q/S1L3q4KvJ+fHbA==" spinCount="100000" sheet="1" objects="1" scenarios="1"/>
  <mergeCells count="5">
    <mergeCell ref="A1:F1"/>
    <mergeCell ref="B57:F57"/>
    <mergeCell ref="B61:F61"/>
    <mergeCell ref="B64:F64"/>
    <mergeCell ref="B63:F63"/>
  </mergeCells>
  <pageMargins left="0.7" right="0.7" top="0.75" bottom="0.75" header="0.3" footer="0.3"/>
  <pageSetup paperSize="9"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56CA-D4B1-4DC8-9A65-D80FC9A178CC}">
  <dimension ref="A1:X70"/>
  <sheetViews>
    <sheetView showGridLines="0" zoomScale="93" zoomScaleNormal="93" workbookViewId="0">
      <selection activeCell="E47" sqref="E47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31" t="s">
        <v>202</v>
      </c>
      <c r="B1" s="132"/>
      <c r="C1" s="132"/>
      <c r="D1" s="132"/>
      <c r="E1" s="132"/>
      <c r="F1" s="132"/>
    </row>
    <row r="2" spans="1:17" x14ac:dyDescent="0.25">
      <c r="A2" s="10"/>
      <c r="B2" s="11"/>
      <c r="C2" s="10"/>
      <c r="D2" s="10"/>
      <c r="E2" s="10"/>
      <c r="F2" s="12"/>
    </row>
    <row r="3" spans="1:17" x14ac:dyDescent="0.25">
      <c r="A3" s="10" t="s">
        <v>126</v>
      </c>
      <c r="B3" s="11">
        <v>10</v>
      </c>
      <c r="C3" s="10" t="s">
        <v>122</v>
      </c>
      <c r="D3" s="10"/>
      <c r="E3" s="10"/>
      <c r="F3" s="12"/>
    </row>
    <row r="4" spans="1:17" x14ac:dyDescent="0.25">
      <c r="A4" s="10" t="s">
        <v>125</v>
      </c>
      <c r="B4" s="55">
        <v>0.72</v>
      </c>
      <c r="C4" s="10"/>
      <c r="D4" s="10"/>
      <c r="E4" s="10"/>
      <c r="F4" s="10"/>
    </row>
    <row r="5" spans="1:17" s="2" customFormat="1" x14ac:dyDescent="0.25">
      <c r="A5" s="14" t="s">
        <v>124</v>
      </c>
      <c r="B5" s="86">
        <v>764</v>
      </c>
      <c r="C5" s="14" t="s">
        <v>123</v>
      </c>
      <c r="D5" s="14"/>
      <c r="E5" s="14"/>
      <c r="F5" s="14"/>
    </row>
    <row r="6" spans="1:17" s="2" customFormat="1" ht="8.25" customHeight="1" x14ac:dyDescent="0.25">
      <c r="A6" s="14"/>
      <c r="B6" s="16"/>
      <c r="C6" s="14"/>
      <c r="D6" s="14"/>
      <c r="E6" s="14"/>
      <c r="F6" s="14"/>
    </row>
    <row r="7" spans="1:17" x14ac:dyDescent="0.25">
      <c r="A7" s="39"/>
      <c r="B7" s="39"/>
      <c r="C7" s="22" t="s">
        <v>0</v>
      </c>
      <c r="D7" s="22" t="s">
        <v>2</v>
      </c>
      <c r="E7" s="22" t="s">
        <v>151</v>
      </c>
      <c r="F7" s="22" t="s">
        <v>3</v>
      </c>
      <c r="Q7" s="61"/>
    </row>
    <row r="8" spans="1:17" x14ac:dyDescent="0.25">
      <c r="A8" s="31" t="s">
        <v>131</v>
      </c>
      <c r="B8" s="32"/>
      <c r="C8" s="33"/>
      <c r="Q8" s="62"/>
    </row>
    <row r="9" spans="1:17" x14ac:dyDescent="0.25">
      <c r="A9" s="10" t="s">
        <v>5</v>
      </c>
      <c r="B9" s="10"/>
      <c r="C9" s="102">
        <v>764</v>
      </c>
      <c r="D9" s="11" t="s">
        <v>16</v>
      </c>
      <c r="E9" s="103">
        <v>26</v>
      </c>
      <c r="F9" s="20">
        <f>C9*E9</f>
        <v>19864</v>
      </c>
    </row>
    <row r="10" spans="1:17" x14ac:dyDescent="0.25">
      <c r="A10" s="10" t="s">
        <v>6</v>
      </c>
      <c r="B10" s="10"/>
      <c r="C10" s="20">
        <v>0</v>
      </c>
      <c r="D10" s="11" t="s">
        <v>16</v>
      </c>
      <c r="E10" s="20">
        <v>0</v>
      </c>
      <c r="F10" s="20">
        <f t="shared" ref="F10" si="0">C10*E10</f>
        <v>0</v>
      </c>
    </row>
    <row r="11" spans="1:17" x14ac:dyDescent="0.25">
      <c r="A11" s="14" t="s">
        <v>7</v>
      </c>
      <c r="B11" s="14"/>
      <c r="C11" s="20">
        <f>C9</f>
        <v>764</v>
      </c>
      <c r="D11" s="16" t="s">
        <v>16</v>
      </c>
      <c r="E11" s="113">
        <v>0.8</v>
      </c>
      <c r="F11" s="20">
        <f>C11*E11</f>
        <v>611.20000000000005</v>
      </c>
    </row>
    <row r="12" spans="1:17" x14ac:dyDescent="0.25">
      <c r="A12" s="83" t="s">
        <v>44</v>
      </c>
      <c r="B12" s="1"/>
      <c r="C12" s="21">
        <v>2500</v>
      </c>
      <c r="D12" s="18" t="s">
        <v>16</v>
      </c>
      <c r="E12" s="1"/>
      <c r="F12" s="1"/>
      <c r="P12" s="60"/>
    </row>
    <row r="13" spans="1:17" x14ac:dyDescent="0.25">
      <c r="A13" s="63" t="s">
        <v>8</v>
      </c>
      <c r="B13" s="35"/>
      <c r="C13" s="35"/>
      <c r="D13" s="35"/>
      <c r="E13" s="35"/>
      <c r="F13" s="64">
        <f>SUM(F9:F12)</f>
        <v>20475.2</v>
      </c>
    </row>
    <row r="14" spans="1:17" ht="7.5" customHeight="1" x14ac:dyDescent="0.25">
      <c r="A14" s="34"/>
      <c r="B14" s="34"/>
      <c r="C14" s="34"/>
      <c r="D14" s="34"/>
      <c r="E14" s="34"/>
      <c r="F14" s="34"/>
    </row>
    <row r="15" spans="1:17" x14ac:dyDescent="0.25">
      <c r="A15" s="30" t="s">
        <v>132</v>
      </c>
      <c r="B15" s="36"/>
      <c r="C15" s="26"/>
      <c r="D15" s="26"/>
      <c r="E15" s="26"/>
      <c r="F15" s="26"/>
    </row>
    <row r="16" spans="1:17" x14ac:dyDescent="0.25">
      <c r="A16" s="10" t="s">
        <v>168</v>
      </c>
      <c r="B16" s="10"/>
      <c r="C16" s="105">
        <v>5</v>
      </c>
      <c r="D16" s="11" t="s">
        <v>16</v>
      </c>
      <c r="E16" s="102">
        <v>60</v>
      </c>
      <c r="F16" s="20">
        <f>(C16*E16)/2</f>
        <v>150</v>
      </c>
    </row>
    <row r="17" spans="1:14" x14ac:dyDescent="0.25">
      <c r="A17" s="10" t="s">
        <v>10</v>
      </c>
      <c r="B17" s="10" t="s">
        <v>11</v>
      </c>
      <c r="C17" s="102">
        <v>150</v>
      </c>
      <c r="D17" s="11" t="s">
        <v>16</v>
      </c>
      <c r="E17" s="27">
        <v>40</v>
      </c>
      <c r="F17" s="20">
        <f t="shared" ref="F17:F25" si="1">C17*E17</f>
        <v>6000</v>
      </c>
    </row>
    <row r="18" spans="1:14" x14ac:dyDescent="0.25">
      <c r="A18" s="10"/>
      <c r="B18" s="10" t="s">
        <v>12</v>
      </c>
      <c r="C18" s="27">
        <f>((4*C11)/1000)+((0.001*C12/2))</f>
        <v>4.306</v>
      </c>
      <c r="D18" s="11" t="s">
        <v>16</v>
      </c>
      <c r="E18" s="27">
        <v>60</v>
      </c>
      <c r="F18" s="20">
        <f t="shared" si="1"/>
        <v>258.36</v>
      </c>
    </row>
    <row r="19" spans="1:14" x14ac:dyDescent="0.25">
      <c r="A19" s="10"/>
      <c r="B19" s="10" t="s">
        <v>13</v>
      </c>
      <c r="C19" s="27">
        <f>((8*C11)/1000)+((0.01*C12/2))</f>
        <v>18.612000000000002</v>
      </c>
      <c r="D19" s="11" t="s">
        <v>16</v>
      </c>
      <c r="E19" s="27">
        <v>20</v>
      </c>
      <c r="F19" s="20">
        <f t="shared" si="1"/>
        <v>372.24</v>
      </c>
    </row>
    <row r="20" spans="1:14" x14ac:dyDescent="0.25">
      <c r="A20" s="23" t="s">
        <v>14</v>
      </c>
      <c r="B20" s="24"/>
      <c r="C20" s="28"/>
      <c r="D20" s="11"/>
      <c r="E20" s="15"/>
      <c r="F20" s="20"/>
    </row>
    <row r="21" spans="1:14" x14ac:dyDescent="0.25">
      <c r="A21" s="10" t="s">
        <v>115</v>
      </c>
      <c r="B21" s="10"/>
      <c r="C21" s="106">
        <v>0.13</v>
      </c>
      <c r="D21" s="11" t="s">
        <v>19</v>
      </c>
      <c r="E21" s="15">
        <f>Växtskyddskostn.!D12</f>
        <v>2350</v>
      </c>
      <c r="F21" s="20">
        <f t="shared" si="1"/>
        <v>305.5</v>
      </c>
    </row>
    <row r="22" spans="1:14" x14ac:dyDescent="0.25">
      <c r="A22" s="10" t="s">
        <v>47</v>
      </c>
      <c r="B22" s="10"/>
      <c r="C22" s="105">
        <v>0.1</v>
      </c>
      <c r="D22" s="11" t="s">
        <v>19</v>
      </c>
      <c r="E22" s="15">
        <f>Växtskyddskostn.!D9</f>
        <v>816</v>
      </c>
      <c r="F22" s="20">
        <f t="shared" si="1"/>
        <v>81.600000000000009</v>
      </c>
    </row>
    <row r="23" spans="1:14" x14ac:dyDescent="0.25">
      <c r="A23" s="10" t="s">
        <v>169</v>
      </c>
      <c r="B23" s="10"/>
      <c r="C23" s="102">
        <v>6</v>
      </c>
      <c r="D23" s="11" t="s">
        <v>19</v>
      </c>
      <c r="E23" s="15">
        <f>Växtskyddskostn.!D16</f>
        <v>51</v>
      </c>
      <c r="F23" s="20">
        <f>(C23*E23)/2</f>
        <v>153</v>
      </c>
    </row>
    <row r="24" spans="1:14" x14ac:dyDescent="0.25">
      <c r="A24" s="23" t="s">
        <v>180</v>
      </c>
      <c r="B24" s="25"/>
      <c r="C24" s="27"/>
      <c r="D24" s="11"/>
      <c r="E24" s="15"/>
      <c r="F24" s="20"/>
    </row>
    <row r="25" spans="1:14" x14ac:dyDescent="0.25">
      <c r="A25" s="14" t="s">
        <v>116</v>
      </c>
      <c r="B25" s="67"/>
      <c r="C25" s="106">
        <v>0.35</v>
      </c>
      <c r="D25" s="11" t="s">
        <v>19</v>
      </c>
      <c r="E25" s="15">
        <f>Växtskyddskostn.!D11</f>
        <v>460</v>
      </c>
      <c r="F25" s="20">
        <f t="shared" si="1"/>
        <v>161</v>
      </c>
    </row>
    <row r="26" spans="1:14" ht="8.25" customHeight="1" x14ac:dyDescent="0.25">
      <c r="A26" s="10"/>
      <c r="B26" s="10"/>
      <c r="C26" s="46"/>
      <c r="D26" s="11"/>
      <c r="E26" s="15"/>
      <c r="F26" s="20"/>
      <c r="H26" s="2"/>
      <c r="I26" s="2"/>
      <c r="J26" s="2"/>
      <c r="K26" s="2"/>
      <c r="L26" s="2"/>
      <c r="M26" s="2"/>
    </row>
    <row r="27" spans="1:14" x14ac:dyDescent="0.25">
      <c r="A27" s="37" t="s">
        <v>133</v>
      </c>
      <c r="B27" s="38"/>
      <c r="C27" s="34"/>
      <c r="D27" s="40"/>
      <c r="E27" s="34"/>
      <c r="F27" s="29"/>
      <c r="N27" s="2"/>
    </row>
    <row r="28" spans="1:14" x14ac:dyDescent="0.25">
      <c r="A28" s="10" t="s">
        <v>22</v>
      </c>
      <c r="B28" s="10"/>
      <c r="C28" s="29">
        <v>1</v>
      </c>
      <c r="D28" s="11" t="s">
        <v>23</v>
      </c>
      <c r="E28" s="29">
        <v>3400</v>
      </c>
      <c r="F28" s="29">
        <f>(C28*E28)/B3</f>
        <v>340</v>
      </c>
    </row>
    <row r="29" spans="1:14" x14ac:dyDescent="0.25">
      <c r="A29" s="10" t="s">
        <v>21</v>
      </c>
      <c r="B29" s="10"/>
      <c r="C29" s="29">
        <f>ROUNDUP((C9*B3)/10500,0)</f>
        <v>1</v>
      </c>
      <c r="D29" s="11"/>
      <c r="E29" s="29">
        <v>2870</v>
      </c>
      <c r="F29" s="29">
        <f>(C29*E29)/B3</f>
        <v>287</v>
      </c>
    </row>
    <row r="30" spans="1:14" x14ac:dyDescent="0.25">
      <c r="A30" s="10" t="s">
        <v>25</v>
      </c>
      <c r="B30" s="10"/>
      <c r="C30" s="29">
        <f>C9/B4</f>
        <v>1061.1111111111111</v>
      </c>
      <c r="D30" s="11" t="s">
        <v>24</v>
      </c>
      <c r="E30" s="42">
        <v>1.03</v>
      </c>
      <c r="F30" s="29">
        <f>C30*E30</f>
        <v>1092.9444444444443</v>
      </c>
      <c r="H30" s="52" t="s">
        <v>135</v>
      </c>
    </row>
    <row r="31" spans="1:14" x14ac:dyDescent="0.25">
      <c r="A31" s="10" t="s">
        <v>28</v>
      </c>
      <c r="B31" s="10"/>
      <c r="C31" s="29">
        <f>C30</f>
        <v>1061.1111111111111</v>
      </c>
      <c r="D31" s="11"/>
      <c r="E31" s="42">
        <v>0.33</v>
      </c>
      <c r="F31" s="29">
        <f>C31*E31</f>
        <v>350.16666666666669</v>
      </c>
      <c r="I31" s="53"/>
      <c r="J31" s="53"/>
      <c r="K31" s="53"/>
      <c r="L31" s="53"/>
      <c r="M31" s="53"/>
    </row>
    <row r="32" spans="1:14" ht="15.75" thickBot="1" x14ac:dyDescent="0.3">
      <c r="A32" s="10" t="s">
        <v>31</v>
      </c>
      <c r="B32" s="10"/>
      <c r="C32" s="108">
        <v>0.25</v>
      </c>
      <c r="D32" s="11" t="s">
        <v>32</v>
      </c>
      <c r="E32" s="29">
        <v>780</v>
      </c>
      <c r="F32" s="29">
        <f>C32*E32</f>
        <v>195</v>
      </c>
      <c r="H32" s="47" t="s">
        <v>136</v>
      </c>
      <c r="I32" s="85">
        <v>2018</v>
      </c>
      <c r="J32" s="85">
        <v>2019</v>
      </c>
      <c r="K32" s="85">
        <v>2020</v>
      </c>
      <c r="L32" s="85">
        <v>2021</v>
      </c>
      <c r="M32" s="2"/>
    </row>
    <row r="33" spans="1:24" x14ac:dyDescent="0.25">
      <c r="A33" s="17" t="s">
        <v>33</v>
      </c>
      <c r="B33" s="17"/>
      <c r="C33" s="56">
        <v>0.01</v>
      </c>
      <c r="D33" s="49" t="s">
        <v>141</v>
      </c>
      <c r="E33" s="21"/>
      <c r="F33" s="21">
        <f>C33*(F9+F11-F28-F29-F30)</f>
        <v>187.55255555555556</v>
      </c>
      <c r="H33" s="2" t="s">
        <v>154</v>
      </c>
      <c r="I33" s="59">
        <v>504</v>
      </c>
      <c r="J33" s="59">
        <v>827</v>
      </c>
      <c r="K33" s="59">
        <v>954</v>
      </c>
      <c r="L33" s="59">
        <v>770</v>
      </c>
      <c r="M33" s="2"/>
    </row>
    <row r="34" spans="1:24" x14ac:dyDescent="0.25">
      <c r="A34" s="63" t="s">
        <v>34</v>
      </c>
      <c r="B34" s="41"/>
      <c r="C34" s="41"/>
      <c r="D34" s="41"/>
      <c r="E34" s="41"/>
      <c r="F34" s="64">
        <f>SUM(F16:F33)</f>
        <v>9934.3636666666662</v>
      </c>
      <c r="H34" s="2" t="s">
        <v>155</v>
      </c>
      <c r="I34" s="137" t="s">
        <v>185</v>
      </c>
      <c r="J34" s="138"/>
      <c r="K34" s="138"/>
      <c r="L34" s="138"/>
      <c r="M34" s="2"/>
    </row>
    <row r="35" spans="1:24" ht="10.5" customHeight="1" x14ac:dyDescent="0.25">
      <c r="A35" s="10"/>
      <c r="B35" s="10"/>
      <c r="C35" s="10"/>
      <c r="D35" s="10"/>
      <c r="E35" s="10"/>
      <c r="F35" s="13"/>
      <c r="G35" s="10"/>
    </row>
    <row r="36" spans="1:24" x14ac:dyDescent="0.25">
      <c r="A36" s="37" t="s">
        <v>134</v>
      </c>
      <c r="B36" s="89"/>
      <c r="C36" s="26"/>
      <c r="D36" s="26"/>
      <c r="E36" s="26"/>
      <c r="F36" s="90"/>
      <c r="G36" s="10"/>
    </row>
    <row r="37" spans="1:24" x14ac:dyDescent="0.25">
      <c r="A37" s="10" t="s">
        <v>84</v>
      </c>
      <c r="B37" s="10"/>
      <c r="C37" s="109">
        <v>0.5</v>
      </c>
      <c r="D37" s="11"/>
      <c r="E37" s="13">
        <f>Maskinkostn.!$D$4</f>
        <v>662</v>
      </c>
      <c r="F37" s="29">
        <f>C37*E37</f>
        <v>331</v>
      </c>
      <c r="G37" s="10" t="s">
        <v>153</v>
      </c>
    </row>
    <row r="38" spans="1:24" x14ac:dyDescent="0.25">
      <c r="A38" s="10" t="s">
        <v>79</v>
      </c>
      <c r="B38" s="10"/>
      <c r="C38" s="109">
        <v>0.5</v>
      </c>
      <c r="D38" s="11"/>
      <c r="E38" s="13">
        <f>Maskinkostn.!$D$5</f>
        <v>198</v>
      </c>
      <c r="F38" s="29">
        <f>C38*E38</f>
        <v>99</v>
      </c>
      <c r="G38" s="10" t="s">
        <v>156</v>
      </c>
    </row>
    <row r="39" spans="1:24" x14ac:dyDescent="0.25">
      <c r="A39" s="10" t="s">
        <v>35</v>
      </c>
      <c r="B39" s="10"/>
      <c r="C39" s="107">
        <v>2</v>
      </c>
      <c r="D39" s="11"/>
      <c r="E39" s="13">
        <f>Maskinkostn.!$D$6</f>
        <v>128</v>
      </c>
      <c r="F39" s="29">
        <f t="shared" ref="F39:F44" si="2">C39*E39</f>
        <v>256</v>
      </c>
      <c r="G39" s="10" t="s">
        <v>49</v>
      </c>
    </row>
    <row r="40" spans="1:24" x14ac:dyDescent="0.25">
      <c r="A40" s="10" t="s">
        <v>36</v>
      </c>
      <c r="B40" s="10"/>
      <c r="C40" s="107">
        <v>4</v>
      </c>
      <c r="D40" s="11"/>
      <c r="E40" s="13">
        <f>Maskinkostn.!$D$7</f>
        <v>150</v>
      </c>
      <c r="F40" s="29">
        <f t="shared" si="2"/>
        <v>600</v>
      </c>
      <c r="G40" t="s">
        <v>182</v>
      </c>
    </row>
    <row r="41" spans="1:24" x14ac:dyDescent="0.25">
      <c r="A41" s="10" t="s">
        <v>37</v>
      </c>
      <c r="B41" s="10"/>
      <c r="C41" s="107">
        <v>1</v>
      </c>
      <c r="D41" s="11">
        <v>0.25</v>
      </c>
      <c r="E41" s="13">
        <f>Maskinkostn.!$D$8</f>
        <v>1005</v>
      </c>
      <c r="F41" s="29">
        <f>(E41*C41)/D41*0.75</f>
        <v>3015</v>
      </c>
      <c r="G41" t="s">
        <v>183</v>
      </c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10" t="s">
        <v>38</v>
      </c>
      <c r="B42" s="10"/>
      <c r="C42" s="107">
        <v>2</v>
      </c>
      <c r="D42" s="11"/>
      <c r="E42" s="13">
        <f>Maskinkostn.!$D$9</f>
        <v>310</v>
      </c>
      <c r="F42" s="29">
        <f t="shared" si="2"/>
        <v>620</v>
      </c>
      <c r="G42" t="s">
        <v>184</v>
      </c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25">
      <c r="A43" s="10" t="s">
        <v>74</v>
      </c>
      <c r="B43" s="10"/>
      <c r="C43" s="109">
        <v>0.5</v>
      </c>
      <c r="D43" s="11" t="s">
        <v>95</v>
      </c>
      <c r="E43" s="13">
        <f>Maskinkostn.!$D$10</f>
        <v>278</v>
      </c>
      <c r="F43" s="29">
        <f t="shared" si="2"/>
        <v>139</v>
      </c>
      <c r="G43" s="10"/>
      <c r="M43" s="101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25">
      <c r="A44" s="10" t="s">
        <v>77</v>
      </c>
      <c r="B44" s="10"/>
      <c r="C44" s="107">
        <v>0.5</v>
      </c>
      <c r="D44" s="11" t="s">
        <v>95</v>
      </c>
      <c r="E44" s="13">
        <f>Maskinkostn.!$D$11</f>
        <v>933</v>
      </c>
      <c r="F44" s="29">
        <f t="shared" si="2"/>
        <v>466.5</v>
      </c>
      <c r="G44" s="10"/>
    </row>
    <row r="45" spans="1:24" x14ac:dyDescent="0.25">
      <c r="A45" s="14" t="s">
        <v>39</v>
      </c>
      <c r="B45" s="14"/>
      <c r="C45" s="102">
        <v>1</v>
      </c>
      <c r="D45" s="16"/>
      <c r="E45" s="15">
        <f>Maskinkostn.!$D$12</f>
        <v>200</v>
      </c>
      <c r="F45" s="20">
        <f>C45*E45</f>
        <v>200</v>
      </c>
      <c r="G45" s="10" t="s">
        <v>140</v>
      </c>
    </row>
    <row r="46" spans="1:24" x14ac:dyDescent="0.25">
      <c r="A46" s="10" t="s">
        <v>40</v>
      </c>
      <c r="B46" s="10"/>
      <c r="C46" s="107">
        <v>5</v>
      </c>
      <c r="D46" s="11" t="s">
        <v>181</v>
      </c>
      <c r="E46" s="107">
        <v>220</v>
      </c>
      <c r="F46" s="20">
        <f t="shared" ref="F46:F47" si="3">C46*E46</f>
        <v>1100</v>
      </c>
      <c r="G46" t="s">
        <v>86</v>
      </c>
    </row>
    <row r="47" spans="1:24" x14ac:dyDescent="0.25">
      <c r="A47" s="17" t="s">
        <v>87</v>
      </c>
      <c r="B47" s="1"/>
      <c r="C47" s="111">
        <v>1</v>
      </c>
      <c r="D47" s="1"/>
      <c r="E47" s="84">
        <v>600</v>
      </c>
      <c r="F47" s="21">
        <f t="shared" si="3"/>
        <v>600</v>
      </c>
      <c r="I47" s="3"/>
      <c r="J47" s="3"/>
      <c r="K47" s="3"/>
      <c r="L47" s="3"/>
    </row>
    <row r="48" spans="1:24" x14ac:dyDescent="0.25">
      <c r="A48" s="63" t="s">
        <v>41</v>
      </c>
      <c r="B48" s="44"/>
      <c r="C48" s="44"/>
      <c r="D48" s="44"/>
      <c r="E48" s="44"/>
      <c r="F48" s="64">
        <f>SUM(F37:F47)</f>
        <v>7426.5</v>
      </c>
      <c r="G48" s="10"/>
    </row>
    <row r="49" spans="1:8" ht="26.25" customHeight="1" x14ac:dyDescent="0.25">
      <c r="A49" s="65" t="s">
        <v>78</v>
      </c>
      <c r="B49" s="45"/>
      <c r="C49" s="45"/>
      <c r="D49" s="45"/>
      <c r="E49" s="45"/>
      <c r="F49" s="66">
        <f>(F13-(F34+F48))</f>
        <v>3114.3363333333364</v>
      </c>
      <c r="H49" s="101"/>
    </row>
    <row r="50" spans="1:8" x14ac:dyDescent="0.25">
      <c r="A50" s="10"/>
      <c r="B50" s="10"/>
      <c r="C50" s="10"/>
      <c r="D50" s="10"/>
      <c r="E50" s="10"/>
      <c r="F50" s="10"/>
    </row>
    <row r="51" spans="1:8" x14ac:dyDescent="0.25">
      <c r="A51" s="10"/>
      <c r="B51" s="10"/>
      <c r="C51" s="10"/>
      <c r="D51" s="10"/>
      <c r="E51" s="10"/>
      <c r="F51" s="10"/>
    </row>
    <row r="52" spans="1:8" x14ac:dyDescent="0.25">
      <c r="A52" s="10"/>
      <c r="B52" s="10"/>
      <c r="C52" s="10"/>
      <c r="D52" s="10"/>
      <c r="E52" s="10"/>
      <c r="F52" s="10"/>
    </row>
    <row r="53" spans="1:8" x14ac:dyDescent="0.25">
      <c r="A53" s="19" t="s">
        <v>42</v>
      </c>
      <c r="B53" s="19"/>
      <c r="C53" s="19"/>
      <c r="D53" s="19"/>
      <c r="E53" s="19"/>
      <c r="F53" s="19"/>
    </row>
    <row r="54" spans="1:8" x14ac:dyDescent="0.25">
      <c r="A54" s="10" t="s">
        <v>143</v>
      </c>
      <c r="B54" s="10" t="s">
        <v>4</v>
      </c>
      <c r="D54" s="10"/>
      <c r="E54" s="10"/>
      <c r="F54" s="10"/>
    </row>
    <row r="55" spans="1:8" x14ac:dyDescent="0.25">
      <c r="A55" s="10" t="s">
        <v>144</v>
      </c>
      <c r="B55" t="s">
        <v>45</v>
      </c>
      <c r="D55" s="10"/>
      <c r="E55" s="10"/>
      <c r="F55" s="10"/>
    </row>
    <row r="56" spans="1:8" ht="45.75" customHeight="1" x14ac:dyDescent="0.25">
      <c r="A56" s="50" t="s">
        <v>145</v>
      </c>
      <c r="B56" s="133" t="s">
        <v>186</v>
      </c>
      <c r="C56" s="134"/>
      <c r="D56" s="134"/>
      <c r="E56" s="134"/>
      <c r="F56" s="134"/>
    </row>
    <row r="57" spans="1:8" x14ac:dyDescent="0.25">
      <c r="A57" s="50" t="s">
        <v>6</v>
      </c>
      <c r="B57" s="50" t="s">
        <v>175</v>
      </c>
      <c r="C57" s="58"/>
      <c r="D57" s="58"/>
      <c r="E57" s="58"/>
      <c r="F57" s="58"/>
    </row>
    <row r="58" spans="1:8" x14ac:dyDescent="0.25">
      <c r="A58" s="10" t="s">
        <v>7</v>
      </c>
      <c r="B58" s="10" t="s">
        <v>206</v>
      </c>
      <c r="D58" s="10"/>
      <c r="E58" s="10"/>
      <c r="F58" s="10"/>
    </row>
    <row r="59" spans="1:8" x14ac:dyDescent="0.25">
      <c r="A59" s="10" t="s">
        <v>9</v>
      </c>
      <c r="B59" s="10" t="s">
        <v>176</v>
      </c>
      <c r="D59" s="10"/>
      <c r="E59" s="10"/>
      <c r="F59" s="10"/>
    </row>
    <row r="60" spans="1:8" ht="32.25" customHeight="1" x14ac:dyDescent="0.25">
      <c r="A60" s="50" t="s">
        <v>146</v>
      </c>
      <c r="B60" s="135" t="s">
        <v>179</v>
      </c>
      <c r="C60" s="134"/>
      <c r="D60" s="134"/>
      <c r="E60" s="134"/>
      <c r="F60" s="134"/>
    </row>
    <row r="61" spans="1:8" x14ac:dyDescent="0.25">
      <c r="A61" s="10" t="s">
        <v>147</v>
      </c>
      <c r="B61" s="10" t="s">
        <v>30</v>
      </c>
      <c r="D61" s="10"/>
      <c r="E61" s="10"/>
      <c r="F61" s="10"/>
    </row>
    <row r="62" spans="1:8" x14ac:dyDescent="0.25">
      <c r="A62" s="50" t="s">
        <v>177</v>
      </c>
      <c r="B62" s="133" t="s">
        <v>53</v>
      </c>
      <c r="C62" s="134"/>
      <c r="D62" s="134"/>
      <c r="E62" s="134"/>
      <c r="F62" s="134"/>
    </row>
    <row r="63" spans="1:8" x14ac:dyDescent="0.25">
      <c r="A63" s="10" t="s">
        <v>22</v>
      </c>
      <c r="B63" s="10" t="s">
        <v>27</v>
      </c>
      <c r="D63" s="10"/>
      <c r="E63" s="10"/>
      <c r="F63" s="10"/>
    </row>
    <row r="64" spans="1:8" x14ac:dyDescent="0.25">
      <c r="A64" s="10" t="s">
        <v>125</v>
      </c>
      <c r="B64" s="10" t="s">
        <v>61</v>
      </c>
      <c r="D64" s="10"/>
      <c r="E64" s="10"/>
      <c r="F64" s="10"/>
    </row>
    <row r="65" spans="1:6" x14ac:dyDescent="0.25">
      <c r="A65" s="10" t="s">
        <v>149</v>
      </c>
      <c r="B65" s="10" t="s">
        <v>187</v>
      </c>
      <c r="D65" s="10"/>
      <c r="E65" s="10"/>
      <c r="F65" s="10"/>
    </row>
    <row r="66" spans="1:6" x14ac:dyDescent="0.25">
      <c r="A66" s="10" t="s">
        <v>21</v>
      </c>
      <c r="B66" s="10" t="s">
        <v>128</v>
      </c>
      <c r="D66" s="10"/>
      <c r="E66" s="10"/>
      <c r="F66" s="10"/>
    </row>
    <row r="67" spans="1:6" x14ac:dyDescent="0.25">
      <c r="A67" s="10" t="s">
        <v>28</v>
      </c>
      <c r="B67" s="10" t="s">
        <v>129</v>
      </c>
      <c r="C67" s="10"/>
      <c r="D67" s="10"/>
      <c r="E67" s="10"/>
      <c r="F67" s="10"/>
    </row>
    <row r="68" spans="1:6" x14ac:dyDescent="0.25">
      <c r="A68" s="10" t="s">
        <v>33</v>
      </c>
      <c r="B68" s="10" t="s">
        <v>130</v>
      </c>
      <c r="C68" s="10"/>
      <c r="D68" s="10"/>
      <c r="E68" s="10"/>
      <c r="F68" s="10"/>
    </row>
    <row r="69" spans="1:6" x14ac:dyDescent="0.25">
      <c r="A69" s="10"/>
      <c r="B69" s="10"/>
      <c r="C69" s="10"/>
      <c r="D69" s="10"/>
      <c r="E69" s="10"/>
      <c r="F69" s="10"/>
    </row>
    <row r="70" spans="1:6" x14ac:dyDescent="0.25">
      <c r="A70" s="10"/>
      <c r="B70" s="10"/>
      <c r="C70" s="10"/>
      <c r="D70" s="10"/>
      <c r="E70" s="10"/>
      <c r="F70" s="10"/>
    </row>
  </sheetData>
  <sheetProtection algorithmName="SHA-512" hashValue="jgzOApjCEqhnuRWpjOttaWGSrgpkJ1qD6G+N1t+QyrJ5Jt6cPeTkmCpQt+6ZszW2O8RsDszA+ncYtWSuco7ycg==" saltValue="WF2iyUos6XT3xyuM7Xbgww==" spinCount="100000" sheet="1" objects="1" scenarios="1"/>
  <mergeCells count="5">
    <mergeCell ref="A1:F1"/>
    <mergeCell ref="I34:L34"/>
    <mergeCell ref="B56:F56"/>
    <mergeCell ref="B60:F60"/>
    <mergeCell ref="B62:F62"/>
  </mergeCells>
  <pageMargins left="0.7" right="0.7" top="0.75" bottom="0.75" header="0.3" footer="0.3"/>
  <pageSetup paperSize="9" orientation="portrait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9166-60C6-4034-8059-63C929237003}">
  <dimension ref="A1:X72"/>
  <sheetViews>
    <sheetView showGridLines="0" zoomScale="90" zoomScaleNormal="90" workbookViewId="0">
      <selection activeCell="E44" sqref="E44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31" t="s">
        <v>203</v>
      </c>
      <c r="B1" s="132"/>
      <c r="C1" s="132"/>
      <c r="D1" s="132"/>
      <c r="E1" s="132"/>
      <c r="F1" s="132"/>
    </row>
    <row r="2" spans="1:17" ht="4.5" customHeight="1" x14ac:dyDescent="0.25">
      <c r="A2" s="10"/>
      <c r="B2" s="11"/>
      <c r="C2" s="10"/>
      <c r="D2" s="10"/>
      <c r="E2" s="10"/>
      <c r="F2" s="12"/>
    </row>
    <row r="3" spans="1:17" x14ac:dyDescent="0.25">
      <c r="A3" s="10" t="s">
        <v>126</v>
      </c>
      <c r="B3" s="11">
        <v>20</v>
      </c>
      <c r="C3" s="10" t="s">
        <v>122</v>
      </c>
      <c r="D3" s="10"/>
      <c r="E3" s="10"/>
      <c r="F3" s="12"/>
    </row>
    <row r="4" spans="1:17" x14ac:dyDescent="0.25">
      <c r="A4" s="10" t="s">
        <v>125</v>
      </c>
      <c r="B4" s="55">
        <v>0.88</v>
      </c>
      <c r="C4" s="10"/>
      <c r="D4" s="10"/>
      <c r="E4" s="10"/>
      <c r="F4" s="10"/>
    </row>
    <row r="5" spans="1:17" s="2" customFormat="1" x14ac:dyDescent="0.25">
      <c r="A5" s="14" t="s">
        <v>124</v>
      </c>
      <c r="B5" s="86">
        <v>711</v>
      </c>
      <c r="C5" s="14" t="s">
        <v>123</v>
      </c>
      <c r="D5" s="14"/>
      <c r="E5" s="14"/>
      <c r="F5" s="14"/>
    </row>
    <row r="6" spans="1:17" s="2" customFormat="1" ht="8.25" customHeight="1" x14ac:dyDescent="0.25">
      <c r="A6" s="14"/>
      <c r="B6" s="16"/>
      <c r="C6" s="14"/>
      <c r="D6" s="14"/>
      <c r="E6" s="14"/>
      <c r="F6" s="14"/>
    </row>
    <row r="7" spans="1:17" x14ac:dyDescent="0.25">
      <c r="A7" s="39"/>
      <c r="B7" s="39"/>
      <c r="C7" s="22" t="s">
        <v>0</v>
      </c>
      <c r="D7" s="22" t="s">
        <v>2</v>
      </c>
      <c r="E7" s="22" t="s">
        <v>151</v>
      </c>
      <c r="F7" s="22" t="s">
        <v>3</v>
      </c>
      <c r="Q7" s="61"/>
    </row>
    <row r="8" spans="1:17" x14ac:dyDescent="0.25">
      <c r="A8" s="31" t="s">
        <v>131</v>
      </c>
      <c r="B8" s="32"/>
      <c r="C8" s="33"/>
      <c r="Q8" s="62"/>
    </row>
    <row r="9" spans="1:17" x14ac:dyDescent="0.25">
      <c r="A9" s="10" t="s">
        <v>5</v>
      </c>
      <c r="B9" s="10"/>
      <c r="C9" s="102">
        <v>711</v>
      </c>
      <c r="D9" s="11" t="s">
        <v>16</v>
      </c>
      <c r="E9" s="113">
        <v>17</v>
      </c>
      <c r="F9" s="20">
        <f>C9*E9</f>
        <v>12087</v>
      </c>
    </row>
    <row r="10" spans="1:17" x14ac:dyDescent="0.25">
      <c r="A10" s="10" t="s">
        <v>6</v>
      </c>
      <c r="B10" s="10"/>
      <c r="C10" s="20">
        <v>0</v>
      </c>
      <c r="D10" s="11" t="s">
        <v>16</v>
      </c>
      <c r="E10" s="20">
        <v>0</v>
      </c>
      <c r="F10" s="20">
        <f t="shared" ref="F10" si="0">C10*E10</f>
        <v>0</v>
      </c>
    </row>
    <row r="11" spans="1:17" x14ac:dyDescent="0.25">
      <c r="A11" s="14" t="s">
        <v>7</v>
      </c>
      <c r="B11" s="14"/>
      <c r="C11" s="20">
        <f>C9</f>
        <v>711</v>
      </c>
      <c r="D11" s="16" t="s">
        <v>16</v>
      </c>
      <c r="E11" s="113">
        <v>0.7</v>
      </c>
      <c r="F11" s="20">
        <f>C11*E11</f>
        <v>497.7</v>
      </c>
    </row>
    <row r="12" spans="1:17" x14ac:dyDescent="0.25">
      <c r="A12" s="83" t="s">
        <v>44</v>
      </c>
      <c r="B12" s="1"/>
      <c r="C12" s="21">
        <v>3000</v>
      </c>
      <c r="D12" s="18" t="s">
        <v>16</v>
      </c>
      <c r="E12" s="1"/>
      <c r="F12" s="1"/>
      <c r="P12" s="60"/>
    </row>
    <row r="13" spans="1:17" x14ac:dyDescent="0.25">
      <c r="A13" s="63" t="s">
        <v>8</v>
      </c>
      <c r="B13" s="35"/>
      <c r="C13" s="35"/>
      <c r="D13" s="35"/>
      <c r="E13" s="35"/>
      <c r="F13" s="64">
        <f>SUM(F9:F12)</f>
        <v>12584.7</v>
      </c>
    </row>
    <row r="14" spans="1:17" ht="7.5" customHeight="1" x14ac:dyDescent="0.25">
      <c r="A14" s="34"/>
      <c r="B14" s="34"/>
      <c r="C14" s="34"/>
      <c r="D14" s="34"/>
      <c r="E14" s="34"/>
      <c r="F14" s="34"/>
    </row>
    <row r="15" spans="1:17" x14ac:dyDescent="0.25">
      <c r="A15" s="30" t="s">
        <v>132</v>
      </c>
      <c r="B15" s="36"/>
      <c r="C15" s="26"/>
      <c r="D15" s="26"/>
      <c r="E15" s="26"/>
      <c r="F15" s="26"/>
    </row>
    <row r="16" spans="1:17" x14ac:dyDescent="0.25">
      <c r="A16" s="10" t="s">
        <v>168</v>
      </c>
      <c r="B16" s="10"/>
      <c r="C16" s="105">
        <v>8</v>
      </c>
      <c r="D16" s="11" t="s">
        <v>16</v>
      </c>
      <c r="E16" s="102">
        <v>70</v>
      </c>
      <c r="F16" s="20">
        <f>(C16*E16)/2</f>
        <v>280</v>
      </c>
    </row>
    <row r="17" spans="1:13" x14ac:dyDescent="0.25">
      <c r="A17" s="10" t="s">
        <v>10</v>
      </c>
      <c r="B17" s="10" t="s">
        <v>11</v>
      </c>
      <c r="C17" s="102">
        <v>130</v>
      </c>
      <c r="D17" s="11" t="s">
        <v>16</v>
      </c>
      <c r="E17" s="27">
        <v>40</v>
      </c>
      <c r="F17" s="20">
        <f t="shared" ref="F17:F29" si="1">C17*E17</f>
        <v>5200</v>
      </c>
    </row>
    <row r="18" spans="1:13" x14ac:dyDescent="0.25">
      <c r="A18" s="10"/>
      <c r="B18" s="10" t="s">
        <v>12</v>
      </c>
      <c r="C18" s="27">
        <f>((4*C11)/1000)+((0.001*C12/2))</f>
        <v>4.3439999999999994</v>
      </c>
      <c r="D18" s="11" t="s">
        <v>16</v>
      </c>
      <c r="E18" s="27">
        <v>60</v>
      </c>
      <c r="F18" s="20">
        <f t="shared" si="1"/>
        <v>260.64</v>
      </c>
    </row>
    <row r="19" spans="1:13" x14ac:dyDescent="0.25">
      <c r="A19" s="10"/>
      <c r="B19" s="10" t="s">
        <v>13</v>
      </c>
      <c r="C19" s="27">
        <f>((8*C11)/1000)+((0.01*C12/2))</f>
        <v>20.687999999999999</v>
      </c>
      <c r="D19" s="11" t="s">
        <v>16</v>
      </c>
      <c r="E19" s="27">
        <v>20</v>
      </c>
      <c r="F19" s="20">
        <f t="shared" si="1"/>
        <v>413.76</v>
      </c>
    </row>
    <row r="20" spans="1:13" x14ac:dyDescent="0.25">
      <c r="A20" s="23" t="s">
        <v>14</v>
      </c>
      <c r="B20" s="24"/>
      <c r="C20" s="28"/>
      <c r="D20" s="11"/>
      <c r="E20" s="15"/>
      <c r="F20" s="20"/>
    </row>
    <row r="21" spans="1:13" x14ac:dyDescent="0.25">
      <c r="A21" s="10" t="s">
        <v>46</v>
      </c>
      <c r="B21" s="10"/>
      <c r="C21" s="106">
        <v>2.5</v>
      </c>
      <c r="D21" s="11" t="s">
        <v>19</v>
      </c>
      <c r="E21" s="15">
        <f>Växtskyddskostn.!D5</f>
        <v>110</v>
      </c>
      <c r="F21" s="20">
        <f t="shared" si="1"/>
        <v>275</v>
      </c>
    </row>
    <row r="22" spans="1:13" x14ac:dyDescent="0.25">
      <c r="A22" s="10" t="s">
        <v>47</v>
      </c>
      <c r="B22" s="10"/>
      <c r="C22" s="105">
        <v>0.1</v>
      </c>
      <c r="D22" s="11" t="s">
        <v>19</v>
      </c>
      <c r="E22" s="15">
        <f>Växtskyddskostn.!D9</f>
        <v>816</v>
      </c>
      <c r="F22" s="20">
        <f t="shared" si="1"/>
        <v>81.600000000000009</v>
      </c>
    </row>
    <row r="23" spans="1:13" x14ac:dyDescent="0.25">
      <c r="A23" s="10" t="s">
        <v>169</v>
      </c>
      <c r="B23" s="10"/>
      <c r="C23" s="102">
        <v>6</v>
      </c>
      <c r="D23" s="11" t="s">
        <v>19</v>
      </c>
      <c r="E23" s="15">
        <f>Växtskyddskostn.!D16</f>
        <v>51</v>
      </c>
      <c r="F23" s="20">
        <f>(C23*E23)/2</f>
        <v>153</v>
      </c>
    </row>
    <row r="24" spans="1:13" x14ac:dyDescent="0.25">
      <c r="A24" s="23" t="s">
        <v>180</v>
      </c>
      <c r="B24" s="25"/>
      <c r="C24" s="27"/>
      <c r="D24" s="11"/>
      <c r="E24" s="15"/>
      <c r="F24" s="20"/>
    </row>
    <row r="25" spans="1:13" x14ac:dyDescent="0.25">
      <c r="A25" s="14" t="s">
        <v>116</v>
      </c>
      <c r="B25" s="67"/>
      <c r="C25" s="106">
        <v>0.35</v>
      </c>
      <c r="D25" s="11" t="s">
        <v>19</v>
      </c>
      <c r="E25" s="15">
        <f>Växtskyddskostn.!D11</f>
        <v>460</v>
      </c>
      <c r="F25" s="20">
        <f t="shared" si="1"/>
        <v>161</v>
      </c>
    </row>
    <row r="26" spans="1:13" x14ac:dyDescent="0.25">
      <c r="A26" s="23" t="s">
        <v>188</v>
      </c>
      <c r="B26" s="25"/>
      <c r="C26" s="27"/>
      <c r="D26" s="11"/>
      <c r="E26" s="15"/>
      <c r="F26" s="20"/>
    </row>
    <row r="27" spans="1:13" x14ac:dyDescent="0.25">
      <c r="A27" s="14"/>
      <c r="B27" s="67"/>
      <c r="C27" s="128"/>
      <c r="D27" s="11"/>
      <c r="E27" s="15"/>
      <c r="F27" s="20"/>
    </row>
    <row r="28" spans="1:13" x14ac:dyDescent="0.25">
      <c r="A28" s="23" t="s">
        <v>171</v>
      </c>
      <c r="B28" s="25"/>
      <c r="C28" s="27"/>
      <c r="D28" s="11"/>
      <c r="E28" s="15"/>
      <c r="F28" s="20"/>
    </row>
    <row r="29" spans="1:13" x14ac:dyDescent="0.25">
      <c r="A29" s="14" t="s">
        <v>48</v>
      </c>
      <c r="B29" s="67"/>
      <c r="C29" s="106">
        <v>0.8</v>
      </c>
      <c r="D29" s="11" t="s">
        <v>19</v>
      </c>
      <c r="E29" s="15">
        <f>Växtskyddskostn.!D14</f>
        <v>602</v>
      </c>
      <c r="F29" s="20">
        <f t="shared" si="1"/>
        <v>481.6</v>
      </c>
    </row>
    <row r="30" spans="1:13" ht="8.25" customHeight="1" x14ac:dyDescent="0.25">
      <c r="A30" s="10"/>
      <c r="B30" s="10"/>
      <c r="C30" s="46"/>
      <c r="D30" s="11"/>
      <c r="E30" s="15"/>
      <c r="F30" s="20"/>
    </row>
    <row r="31" spans="1:13" x14ac:dyDescent="0.25">
      <c r="A31" s="37" t="s">
        <v>133</v>
      </c>
      <c r="B31" s="38"/>
      <c r="C31" s="34"/>
      <c r="D31" s="40"/>
      <c r="E31" s="34"/>
      <c r="F31" s="29"/>
      <c r="H31" s="52" t="s">
        <v>135</v>
      </c>
    </row>
    <row r="32" spans="1:13" x14ac:dyDescent="0.25">
      <c r="A32" s="10" t="s">
        <v>22</v>
      </c>
      <c r="B32" s="10"/>
      <c r="C32" s="29">
        <v>1</v>
      </c>
      <c r="D32" s="11" t="s">
        <v>23</v>
      </c>
      <c r="E32" s="29">
        <v>3400</v>
      </c>
      <c r="F32" s="29">
        <f>(C32*E32)/B3</f>
        <v>170</v>
      </c>
      <c r="I32" s="53"/>
      <c r="J32" s="53"/>
      <c r="K32" s="53"/>
      <c r="L32" s="53"/>
      <c r="M32" s="53"/>
    </row>
    <row r="33" spans="1:24" x14ac:dyDescent="0.25">
      <c r="A33" s="10" t="s">
        <v>21</v>
      </c>
      <c r="B33" s="10"/>
      <c r="C33" s="29">
        <f>ROUNDUP((C9*B3)/10500,0)</f>
        <v>2</v>
      </c>
      <c r="D33" s="11"/>
      <c r="E33" s="29">
        <v>2870</v>
      </c>
      <c r="F33" s="29">
        <f>(C33*E33)/B3</f>
        <v>287</v>
      </c>
    </row>
    <row r="34" spans="1:24" ht="15.75" thickBot="1" x14ac:dyDescent="0.3">
      <c r="A34" s="10" t="s">
        <v>25</v>
      </c>
      <c r="B34" s="10"/>
      <c r="C34" s="29">
        <f>C9/B4</f>
        <v>807.9545454545455</v>
      </c>
      <c r="D34" s="11" t="s">
        <v>24</v>
      </c>
      <c r="E34" s="42">
        <v>0.65</v>
      </c>
      <c r="F34" s="29">
        <f>C34*E34</f>
        <v>525.17045454545462</v>
      </c>
      <c r="H34" s="47" t="s">
        <v>136</v>
      </c>
      <c r="I34" s="85">
        <v>2018</v>
      </c>
      <c r="J34" s="85">
        <v>2019</v>
      </c>
      <c r="K34" s="85">
        <v>2020</v>
      </c>
      <c r="L34" s="85">
        <v>2021</v>
      </c>
      <c r="M34" s="2"/>
    </row>
    <row r="35" spans="1:24" x14ac:dyDescent="0.25">
      <c r="A35" s="10" t="s">
        <v>28</v>
      </c>
      <c r="B35" s="10"/>
      <c r="C35" s="29">
        <f>C34</f>
        <v>807.9545454545455</v>
      </c>
      <c r="D35" s="11"/>
      <c r="E35" s="42">
        <v>0.33</v>
      </c>
      <c r="F35" s="29">
        <f>C35*E35</f>
        <v>266.625</v>
      </c>
      <c r="H35" s="2" t="s">
        <v>154</v>
      </c>
      <c r="I35" s="59">
        <v>709</v>
      </c>
      <c r="J35" s="59">
        <v>609</v>
      </c>
      <c r="K35" s="59">
        <v>669</v>
      </c>
      <c r="L35" s="59">
        <v>855</v>
      </c>
      <c r="M35" s="2"/>
    </row>
    <row r="36" spans="1:24" x14ac:dyDescent="0.25">
      <c r="A36" s="10" t="s">
        <v>31</v>
      </c>
      <c r="B36" s="10"/>
      <c r="C36" s="108">
        <v>0.25</v>
      </c>
      <c r="D36" s="11" t="s">
        <v>32</v>
      </c>
      <c r="E36" s="29">
        <v>780</v>
      </c>
      <c r="F36" s="29">
        <f>C36*E36</f>
        <v>195</v>
      </c>
      <c r="H36" s="2" t="s">
        <v>155</v>
      </c>
      <c r="I36" s="59">
        <v>376</v>
      </c>
      <c r="J36" s="59">
        <v>367</v>
      </c>
      <c r="K36" s="59">
        <v>299</v>
      </c>
      <c r="L36" s="59">
        <v>475</v>
      </c>
      <c r="M36" s="2"/>
    </row>
    <row r="37" spans="1:24" x14ac:dyDescent="0.25">
      <c r="A37" s="17" t="s">
        <v>33</v>
      </c>
      <c r="B37" s="17"/>
      <c r="C37" s="56">
        <v>0.01</v>
      </c>
      <c r="D37" s="49" t="s">
        <v>141</v>
      </c>
      <c r="E37" s="21"/>
      <c r="F37" s="21">
        <f>C37*(F9+F11-F32-F33-F34)</f>
        <v>116.02529545454547</v>
      </c>
    </row>
    <row r="38" spans="1:24" x14ac:dyDescent="0.25">
      <c r="A38" s="63" t="s">
        <v>34</v>
      </c>
      <c r="B38" s="41"/>
      <c r="C38" s="41"/>
      <c r="D38" s="41"/>
      <c r="E38" s="41"/>
      <c r="F38" s="64">
        <f>SUM(F16:F37)</f>
        <v>8866.4207500000011</v>
      </c>
    </row>
    <row r="39" spans="1:24" ht="10.5" customHeight="1" x14ac:dyDescent="0.25">
      <c r="A39" s="10"/>
      <c r="B39" s="10"/>
      <c r="C39" s="10"/>
      <c r="D39" s="10"/>
      <c r="E39" s="10"/>
      <c r="F39" s="13"/>
      <c r="G39" s="10"/>
      <c r="I39" s="2"/>
      <c r="J39" s="2"/>
      <c r="K39" s="2"/>
      <c r="L39" s="2"/>
      <c r="M39" s="2"/>
    </row>
    <row r="40" spans="1:24" x14ac:dyDescent="0.25">
      <c r="A40" s="37" t="s">
        <v>134</v>
      </c>
      <c r="B40" s="89"/>
      <c r="C40" s="26"/>
      <c r="D40" s="26"/>
      <c r="E40" s="26"/>
      <c r="F40" s="90"/>
      <c r="G40" s="10"/>
    </row>
    <row r="41" spans="1:24" x14ac:dyDescent="0.25">
      <c r="A41" s="10" t="s">
        <v>84</v>
      </c>
      <c r="B41" s="10"/>
      <c r="C41" s="109">
        <v>0.5</v>
      </c>
      <c r="D41" s="11"/>
      <c r="E41" s="13">
        <f>Maskinkostn.!$D$4</f>
        <v>662</v>
      </c>
      <c r="F41" s="29">
        <f>C41*E41</f>
        <v>331</v>
      </c>
      <c r="G41" s="10" t="s">
        <v>153</v>
      </c>
    </row>
    <row r="42" spans="1:24" x14ac:dyDescent="0.25">
      <c r="A42" s="10" t="s">
        <v>79</v>
      </c>
      <c r="B42" s="10"/>
      <c r="C42" s="109">
        <v>0.5</v>
      </c>
      <c r="D42" s="11"/>
      <c r="E42" s="13">
        <f>Maskinkostn.!$D$5</f>
        <v>198</v>
      </c>
      <c r="F42" s="29">
        <f>C42*E42</f>
        <v>99</v>
      </c>
      <c r="G42" s="10" t="s">
        <v>156</v>
      </c>
    </row>
    <row r="43" spans="1:24" x14ac:dyDescent="0.25">
      <c r="A43" s="10" t="s">
        <v>35</v>
      </c>
      <c r="B43" s="10"/>
      <c r="C43" s="107">
        <v>2</v>
      </c>
      <c r="D43" s="11"/>
      <c r="E43" s="13">
        <f>Maskinkostn.!$D$6</f>
        <v>128</v>
      </c>
      <c r="F43" s="29">
        <f t="shared" ref="F43:F48" si="2">C43*E43</f>
        <v>256</v>
      </c>
      <c r="G43" s="10" t="s">
        <v>49</v>
      </c>
    </row>
    <row r="44" spans="1:24" x14ac:dyDescent="0.25">
      <c r="A44" s="10" t="s">
        <v>36</v>
      </c>
      <c r="B44" s="10"/>
      <c r="C44" s="107">
        <v>4</v>
      </c>
      <c r="D44" s="11"/>
      <c r="E44" s="13">
        <f>Maskinkostn.!$D$7</f>
        <v>150</v>
      </c>
      <c r="F44" s="29">
        <f t="shared" si="2"/>
        <v>600</v>
      </c>
      <c r="G44" t="s">
        <v>189</v>
      </c>
    </row>
    <row r="45" spans="1:24" x14ac:dyDescent="0.25">
      <c r="A45" s="10" t="s">
        <v>37</v>
      </c>
      <c r="B45" s="10"/>
      <c r="C45" s="107">
        <v>1</v>
      </c>
      <c r="D45" s="11">
        <v>0.5</v>
      </c>
      <c r="E45" s="13">
        <f>Maskinkostn.!$D$8</f>
        <v>1005</v>
      </c>
      <c r="F45" s="29">
        <f>(C45*E45)/D45*0.85</f>
        <v>1708.5</v>
      </c>
      <c r="G45" t="s">
        <v>173</v>
      </c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25">
      <c r="A46" s="10" t="s">
        <v>38</v>
      </c>
      <c r="B46" s="10"/>
      <c r="C46" s="107">
        <v>2</v>
      </c>
      <c r="D46" s="11"/>
      <c r="E46" s="13">
        <f>Maskinkostn.!$D$9</f>
        <v>310</v>
      </c>
      <c r="F46" s="29">
        <f t="shared" si="2"/>
        <v>620</v>
      </c>
      <c r="G46" t="s">
        <v>57</v>
      </c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5">
      <c r="A47" s="10" t="s">
        <v>74</v>
      </c>
      <c r="B47" s="10"/>
      <c r="C47" s="110">
        <v>0.5</v>
      </c>
      <c r="D47" s="11" t="s">
        <v>95</v>
      </c>
      <c r="E47" s="13">
        <f>Maskinkostn.!$D$10</f>
        <v>278</v>
      </c>
      <c r="F47" s="29">
        <f t="shared" si="2"/>
        <v>139</v>
      </c>
      <c r="G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25">
      <c r="A48" s="10" t="s">
        <v>77</v>
      </c>
      <c r="B48" s="10"/>
      <c r="C48" s="107">
        <v>0.5</v>
      </c>
      <c r="D48" s="11" t="s">
        <v>95</v>
      </c>
      <c r="E48" s="13">
        <f>Maskinkostn.!$D$11</f>
        <v>933</v>
      </c>
      <c r="F48" s="29">
        <f t="shared" si="2"/>
        <v>466.5</v>
      </c>
      <c r="G48" s="10"/>
    </row>
    <row r="49" spans="1:15" x14ac:dyDescent="0.25">
      <c r="A49" s="17" t="s">
        <v>39</v>
      </c>
      <c r="B49" s="17"/>
      <c r="C49" s="111">
        <v>1</v>
      </c>
      <c r="D49" s="18"/>
      <c r="E49" s="84">
        <f>Maskinkostn.!$D$12</f>
        <v>200</v>
      </c>
      <c r="F49" s="21">
        <f>C49*E49</f>
        <v>200</v>
      </c>
      <c r="G49" s="10" t="s">
        <v>140</v>
      </c>
      <c r="O49" s="101"/>
    </row>
    <row r="50" spans="1:15" x14ac:dyDescent="0.25">
      <c r="A50" s="63" t="s">
        <v>41</v>
      </c>
      <c r="B50" s="44"/>
      <c r="C50" s="44"/>
      <c r="D50" s="44"/>
      <c r="E50" s="44"/>
      <c r="F50" s="64">
        <f>SUM(F41:F49)</f>
        <v>4420</v>
      </c>
      <c r="G50" s="10"/>
    </row>
    <row r="51" spans="1:15" ht="26.25" customHeight="1" x14ac:dyDescent="0.25">
      <c r="A51" s="65" t="s">
        <v>78</v>
      </c>
      <c r="B51" s="45"/>
      <c r="C51" s="45"/>
      <c r="D51" s="45"/>
      <c r="E51" s="45"/>
      <c r="F51" s="66">
        <f>(F13-(F38+F50))</f>
        <v>-701.72075000000041</v>
      </c>
    </row>
    <row r="52" spans="1:15" x14ac:dyDescent="0.25">
      <c r="A52" s="10"/>
      <c r="B52" s="10"/>
      <c r="C52" s="10"/>
      <c r="D52" s="10"/>
      <c r="E52" s="10"/>
      <c r="F52" s="10"/>
    </row>
    <row r="53" spans="1:15" x14ac:dyDescent="0.25">
      <c r="A53" s="10"/>
      <c r="B53" s="10"/>
      <c r="C53" s="10"/>
      <c r="D53" s="10"/>
      <c r="E53" s="10"/>
      <c r="F53" s="10"/>
      <c r="H53" s="101"/>
    </row>
    <row r="54" spans="1:15" x14ac:dyDescent="0.25">
      <c r="A54" s="10"/>
      <c r="B54" s="10"/>
      <c r="C54" s="10"/>
      <c r="D54" s="10"/>
      <c r="E54" s="10"/>
      <c r="F54" s="10"/>
    </row>
    <row r="55" spans="1:15" x14ac:dyDescent="0.25">
      <c r="A55" s="19" t="s">
        <v>42</v>
      </c>
      <c r="B55" s="19"/>
      <c r="C55" s="19"/>
      <c r="D55" s="19"/>
      <c r="E55" s="19"/>
      <c r="F55" s="19"/>
    </row>
    <row r="56" spans="1:15" x14ac:dyDescent="0.25">
      <c r="A56" s="10" t="s">
        <v>143</v>
      </c>
      <c r="B56" s="10" t="s">
        <v>4</v>
      </c>
      <c r="D56" s="10"/>
      <c r="E56" s="10"/>
      <c r="F56" s="10"/>
    </row>
    <row r="57" spans="1:15" x14ac:dyDescent="0.25">
      <c r="A57" s="10" t="s">
        <v>144</v>
      </c>
      <c r="B57" t="s">
        <v>45</v>
      </c>
      <c r="D57" s="10"/>
      <c r="E57" s="10"/>
      <c r="F57" s="10"/>
    </row>
    <row r="58" spans="1:15" ht="45.75" customHeight="1" x14ac:dyDescent="0.25">
      <c r="A58" s="50" t="s">
        <v>145</v>
      </c>
      <c r="B58" s="133" t="s">
        <v>190</v>
      </c>
      <c r="C58" s="134"/>
      <c r="D58" s="134"/>
      <c r="E58" s="134"/>
      <c r="F58" s="134"/>
    </row>
    <row r="59" spans="1:15" x14ac:dyDescent="0.25">
      <c r="A59" s="50" t="s">
        <v>6</v>
      </c>
      <c r="B59" s="50" t="s">
        <v>175</v>
      </c>
      <c r="C59" s="58"/>
      <c r="D59" s="58"/>
      <c r="E59" s="58"/>
      <c r="F59" s="58"/>
    </row>
    <row r="60" spans="1:15" x14ac:dyDescent="0.25">
      <c r="A60" s="10" t="s">
        <v>7</v>
      </c>
      <c r="B60" s="10" t="s">
        <v>206</v>
      </c>
      <c r="D60" s="10"/>
      <c r="E60" s="10"/>
      <c r="F60" s="10"/>
    </row>
    <row r="61" spans="1:15" x14ac:dyDescent="0.25">
      <c r="A61" s="10" t="s">
        <v>9</v>
      </c>
      <c r="B61" s="10" t="s">
        <v>176</v>
      </c>
      <c r="D61" s="10"/>
      <c r="E61" s="10"/>
      <c r="F61" s="10"/>
    </row>
    <row r="62" spans="1:15" ht="32.25" customHeight="1" x14ac:dyDescent="0.25">
      <c r="A62" s="50" t="s">
        <v>146</v>
      </c>
      <c r="B62" s="135" t="s">
        <v>179</v>
      </c>
      <c r="C62" s="134"/>
      <c r="D62" s="134"/>
      <c r="E62" s="134"/>
      <c r="F62" s="134"/>
    </row>
    <row r="63" spans="1:15" x14ac:dyDescent="0.25">
      <c r="A63" s="10" t="s">
        <v>147</v>
      </c>
      <c r="B63" s="10" t="s">
        <v>30</v>
      </c>
      <c r="D63" s="10"/>
      <c r="E63" s="10"/>
      <c r="F63" s="10"/>
    </row>
    <row r="64" spans="1:15" x14ac:dyDescent="0.25">
      <c r="A64" s="50" t="s">
        <v>177</v>
      </c>
      <c r="B64" s="133" t="s">
        <v>53</v>
      </c>
      <c r="C64" s="134"/>
      <c r="D64" s="134"/>
      <c r="E64" s="134"/>
      <c r="F64" s="134"/>
    </row>
    <row r="65" spans="1:6" x14ac:dyDescent="0.25">
      <c r="A65" s="10" t="s">
        <v>22</v>
      </c>
      <c r="B65" s="10" t="s">
        <v>27</v>
      </c>
      <c r="D65" s="10"/>
      <c r="E65" s="10"/>
      <c r="F65" s="10"/>
    </row>
    <row r="66" spans="1:6" x14ac:dyDescent="0.25">
      <c r="A66" s="10" t="s">
        <v>125</v>
      </c>
      <c r="B66" s="10" t="s">
        <v>59</v>
      </c>
      <c r="D66" s="10"/>
      <c r="E66" s="10"/>
      <c r="F66" s="10"/>
    </row>
    <row r="67" spans="1:6" x14ac:dyDescent="0.25">
      <c r="A67" s="10" t="s">
        <v>149</v>
      </c>
      <c r="B67" s="10" t="s">
        <v>62</v>
      </c>
      <c r="D67" s="10"/>
      <c r="E67" s="10"/>
      <c r="F67" s="10"/>
    </row>
    <row r="68" spans="1:6" x14ac:dyDescent="0.25">
      <c r="A68" s="10" t="s">
        <v>21</v>
      </c>
      <c r="B68" s="10" t="s">
        <v>128</v>
      </c>
      <c r="D68" s="10"/>
      <c r="E68" s="10"/>
      <c r="F68" s="10"/>
    </row>
    <row r="69" spans="1:6" x14ac:dyDescent="0.25">
      <c r="A69" s="10" t="s">
        <v>28</v>
      </c>
      <c r="B69" s="10" t="s">
        <v>129</v>
      </c>
      <c r="C69" s="10"/>
      <c r="D69" s="10"/>
      <c r="E69" s="10"/>
      <c r="F69" s="10"/>
    </row>
    <row r="70" spans="1:6" x14ac:dyDescent="0.25">
      <c r="A70" s="10" t="s">
        <v>33</v>
      </c>
      <c r="B70" s="10" t="s">
        <v>130</v>
      </c>
      <c r="C70" s="10"/>
      <c r="D70" s="10"/>
      <c r="E70" s="10"/>
      <c r="F70" s="10"/>
    </row>
    <row r="71" spans="1:6" x14ac:dyDescent="0.25">
      <c r="A71" s="10"/>
      <c r="B71" s="10"/>
      <c r="C71" s="10"/>
      <c r="D71" s="10"/>
      <c r="E71" s="10"/>
      <c r="F71" s="10"/>
    </row>
    <row r="72" spans="1:6" x14ac:dyDescent="0.25">
      <c r="A72" s="10"/>
      <c r="B72" s="10"/>
      <c r="C72" s="10"/>
      <c r="D72" s="10"/>
      <c r="E72" s="10"/>
      <c r="F72" s="10"/>
    </row>
  </sheetData>
  <sheetProtection algorithmName="SHA-512" hashValue="i1j4yln3vRiR+BzRpr/6aAH6zFUxz6uCntCFGUVneLiXwAwWNB3adldao5PWfybiqkiPjyvyBn5Dr+jEqAoYRQ==" saltValue="2UB6s3zhI7apOWJekE+sZQ==" spinCount="100000" sheet="1" objects="1" scenarios="1"/>
  <mergeCells count="4">
    <mergeCell ref="A1:F1"/>
    <mergeCell ref="B58:F58"/>
    <mergeCell ref="B62:F62"/>
    <mergeCell ref="B64:F64"/>
  </mergeCells>
  <pageMargins left="0.7" right="0.7" top="0.75" bottom="0.75" header="0.3" footer="0.3"/>
  <pageSetup paperSize="9" orientation="portrait" horizont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13FB9-1271-45C1-BDFD-F9B48A1C8DA8}">
  <dimension ref="A1:X64"/>
  <sheetViews>
    <sheetView showGridLines="0" zoomScale="90" zoomScaleNormal="90" workbookViewId="0">
      <selection activeCell="E37" sqref="E37"/>
    </sheetView>
  </sheetViews>
  <sheetFormatPr defaultRowHeight="15" x14ac:dyDescent="0.25"/>
  <cols>
    <col min="1" max="1" width="16.42578125" customWidth="1"/>
    <col min="2" max="2" width="15.5703125" customWidth="1"/>
    <col min="3" max="6" width="13.5703125" customWidth="1"/>
    <col min="8" max="8" width="15.42578125" customWidth="1"/>
  </cols>
  <sheetData>
    <row r="1" spans="1:17" ht="31.5" customHeight="1" x14ac:dyDescent="0.25">
      <c r="A1" s="131" t="s">
        <v>204</v>
      </c>
      <c r="B1" s="132"/>
      <c r="C1" s="132"/>
      <c r="D1" s="132"/>
      <c r="E1" s="132"/>
      <c r="F1" s="132"/>
    </row>
    <row r="2" spans="1:17" ht="4.5" customHeight="1" x14ac:dyDescent="0.25">
      <c r="A2" s="10"/>
      <c r="B2" s="11"/>
      <c r="C2" s="10"/>
      <c r="D2" s="10"/>
      <c r="E2" s="10"/>
      <c r="F2" s="12"/>
    </row>
    <row r="3" spans="1:17" x14ac:dyDescent="0.25">
      <c r="A3" s="10" t="s">
        <v>126</v>
      </c>
      <c r="B3" s="11">
        <v>20</v>
      </c>
      <c r="C3" s="10" t="s">
        <v>122</v>
      </c>
      <c r="D3" s="10"/>
      <c r="E3" s="10"/>
      <c r="F3" s="12"/>
    </row>
    <row r="4" spans="1:17" s="2" customFormat="1" x14ac:dyDescent="0.25">
      <c r="A4" s="14" t="s">
        <v>124</v>
      </c>
      <c r="B4" s="86">
        <v>5500</v>
      </c>
      <c r="C4" s="14" t="s">
        <v>123</v>
      </c>
      <c r="D4" s="14"/>
      <c r="E4" s="14"/>
      <c r="F4" s="14"/>
    </row>
    <row r="5" spans="1:17" s="2" customFormat="1" ht="8.25" customHeight="1" x14ac:dyDescent="0.25">
      <c r="A5" s="14"/>
      <c r="B5" s="16"/>
      <c r="C5" s="14"/>
      <c r="D5" s="14"/>
      <c r="E5" s="14"/>
      <c r="F5" s="14"/>
    </row>
    <row r="6" spans="1:17" x14ac:dyDescent="0.25">
      <c r="A6" s="39"/>
      <c r="B6" s="39"/>
      <c r="C6" s="22" t="s">
        <v>0</v>
      </c>
      <c r="D6" s="22" t="s">
        <v>2</v>
      </c>
      <c r="E6" s="22" t="s">
        <v>151</v>
      </c>
      <c r="F6" s="22" t="s">
        <v>3</v>
      </c>
      <c r="Q6" s="61"/>
    </row>
    <row r="7" spans="1:17" x14ac:dyDescent="0.25">
      <c r="A7" s="31" t="s">
        <v>131</v>
      </c>
      <c r="B7" s="32"/>
      <c r="C7" s="33"/>
      <c r="Q7" s="62"/>
    </row>
    <row r="8" spans="1:17" x14ac:dyDescent="0.25">
      <c r="A8" s="10" t="s">
        <v>194</v>
      </c>
      <c r="B8" s="10"/>
      <c r="C8" s="102">
        <v>5500</v>
      </c>
      <c r="D8" s="11" t="s">
        <v>16</v>
      </c>
      <c r="E8" s="113">
        <v>3.05</v>
      </c>
      <c r="F8" s="20">
        <f>C8*E8</f>
        <v>16775</v>
      </c>
    </row>
    <row r="9" spans="1:17" x14ac:dyDescent="0.25">
      <c r="A9" s="10" t="s">
        <v>6</v>
      </c>
      <c r="B9" s="10"/>
      <c r="C9" s="20">
        <v>0</v>
      </c>
      <c r="D9" s="11" t="s">
        <v>16</v>
      </c>
      <c r="E9" s="20">
        <v>0</v>
      </c>
      <c r="F9" s="20">
        <f t="shared" ref="F9" si="0">C9*E9</f>
        <v>0</v>
      </c>
    </row>
    <row r="10" spans="1:17" x14ac:dyDescent="0.25">
      <c r="A10" s="17" t="s">
        <v>7</v>
      </c>
      <c r="B10" s="17"/>
      <c r="C10" s="21">
        <f>C8</f>
        <v>5500</v>
      </c>
      <c r="D10" s="18" t="s">
        <v>16</v>
      </c>
      <c r="E10" s="21">
        <v>0</v>
      </c>
      <c r="F10" s="21">
        <f>C10*E10</f>
        <v>0</v>
      </c>
    </row>
    <row r="11" spans="1:17" x14ac:dyDescent="0.25">
      <c r="A11" s="63" t="s">
        <v>8</v>
      </c>
      <c r="B11" s="35"/>
      <c r="C11" s="35"/>
      <c r="D11" s="35"/>
      <c r="E11" s="35"/>
      <c r="F11" s="64">
        <f>SUM(F8:F10)</f>
        <v>16775</v>
      </c>
    </row>
    <row r="12" spans="1:17" ht="7.5" customHeight="1" x14ac:dyDescent="0.25">
      <c r="A12" s="34"/>
      <c r="B12" s="34"/>
      <c r="C12" s="34"/>
      <c r="D12" s="34"/>
      <c r="E12" s="34"/>
      <c r="F12" s="34"/>
    </row>
    <row r="13" spans="1:17" x14ac:dyDescent="0.25">
      <c r="A13" s="30" t="s">
        <v>132</v>
      </c>
      <c r="B13" s="36"/>
      <c r="C13" s="26"/>
      <c r="D13" s="26"/>
      <c r="E13" s="26"/>
      <c r="F13" s="26"/>
    </row>
    <row r="14" spans="1:17" x14ac:dyDescent="0.25">
      <c r="A14" s="10" t="s">
        <v>9</v>
      </c>
      <c r="B14" s="10"/>
      <c r="C14" s="102">
        <v>165</v>
      </c>
      <c r="D14" s="11" t="s">
        <v>16</v>
      </c>
      <c r="E14" s="105">
        <v>4.2</v>
      </c>
      <c r="F14" s="20">
        <f>(C14*E14)</f>
        <v>693</v>
      </c>
    </row>
    <row r="15" spans="1:17" x14ac:dyDescent="0.25">
      <c r="A15" s="10" t="s">
        <v>10</v>
      </c>
      <c r="B15" s="10" t="s">
        <v>11</v>
      </c>
      <c r="C15" s="102">
        <v>115</v>
      </c>
      <c r="D15" s="11" t="s">
        <v>16</v>
      </c>
      <c r="E15" s="27">
        <v>40</v>
      </c>
      <c r="F15" s="20">
        <f t="shared" ref="F15:F25" si="1">C15*E15</f>
        <v>4600</v>
      </c>
    </row>
    <row r="16" spans="1:17" x14ac:dyDescent="0.25">
      <c r="A16" s="10"/>
      <c r="B16" s="10" t="s">
        <v>12</v>
      </c>
      <c r="C16" s="15">
        <v>21</v>
      </c>
      <c r="D16" s="11" t="s">
        <v>16</v>
      </c>
      <c r="E16" s="27">
        <v>60</v>
      </c>
      <c r="F16" s="20">
        <f t="shared" si="1"/>
        <v>1260</v>
      </c>
    </row>
    <row r="17" spans="1:13" x14ac:dyDescent="0.25">
      <c r="A17" s="10"/>
      <c r="B17" s="10" t="s">
        <v>13</v>
      </c>
      <c r="C17" s="15">
        <v>26</v>
      </c>
      <c r="D17" s="11" t="s">
        <v>16</v>
      </c>
      <c r="E17" s="27">
        <v>20</v>
      </c>
      <c r="F17" s="20">
        <f t="shared" si="1"/>
        <v>520</v>
      </c>
    </row>
    <row r="18" spans="1:13" x14ac:dyDescent="0.25">
      <c r="A18" s="23" t="s">
        <v>14</v>
      </c>
      <c r="B18" s="24"/>
      <c r="C18" s="28"/>
      <c r="D18" s="11"/>
      <c r="E18" s="15"/>
      <c r="F18" s="20"/>
    </row>
    <row r="19" spans="1:13" x14ac:dyDescent="0.25">
      <c r="A19" s="10" t="s">
        <v>46</v>
      </c>
      <c r="B19" s="10"/>
      <c r="C19" s="105">
        <v>2.5</v>
      </c>
      <c r="D19" s="11" t="s">
        <v>19</v>
      </c>
      <c r="E19" s="15">
        <f>Växtskyddskostn.!D5</f>
        <v>110</v>
      </c>
      <c r="F19" s="20">
        <f t="shared" si="1"/>
        <v>275</v>
      </c>
    </row>
    <row r="20" spans="1:13" x14ac:dyDescent="0.25">
      <c r="A20" s="10" t="s">
        <v>93</v>
      </c>
      <c r="B20" s="10"/>
      <c r="C20" s="105">
        <v>2</v>
      </c>
      <c r="D20" s="11" t="s">
        <v>19</v>
      </c>
      <c r="E20" s="15">
        <v>29</v>
      </c>
      <c r="F20" s="20">
        <f t="shared" si="1"/>
        <v>58</v>
      </c>
    </row>
    <row r="21" spans="1:13" x14ac:dyDescent="0.25">
      <c r="A21" s="23" t="s">
        <v>180</v>
      </c>
      <c r="B21" s="25"/>
      <c r="C21" s="27"/>
      <c r="D21" s="11"/>
      <c r="E21" s="15"/>
      <c r="F21" s="20"/>
    </row>
    <row r="22" spans="1:13" x14ac:dyDescent="0.25">
      <c r="A22" s="14" t="s">
        <v>120</v>
      </c>
      <c r="B22" s="67"/>
      <c r="C22" s="105">
        <v>0.5</v>
      </c>
      <c r="D22" s="11" t="s">
        <v>19</v>
      </c>
      <c r="E22" s="15">
        <f>Växtskyddskostn.!D21</f>
        <v>643</v>
      </c>
      <c r="F22" s="20">
        <f t="shared" si="1"/>
        <v>321.5</v>
      </c>
    </row>
    <row r="23" spans="1:13" x14ac:dyDescent="0.25">
      <c r="A23" s="14" t="s">
        <v>92</v>
      </c>
      <c r="B23" s="67"/>
      <c r="C23" s="105">
        <v>0.3</v>
      </c>
      <c r="D23" s="11" t="s">
        <v>19</v>
      </c>
      <c r="E23" s="15">
        <v>403</v>
      </c>
      <c r="F23" s="20">
        <f t="shared" si="1"/>
        <v>120.89999999999999</v>
      </c>
    </row>
    <row r="24" spans="1:13" x14ac:dyDescent="0.25">
      <c r="A24" s="23" t="s">
        <v>191</v>
      </c>
      <c r="B24" s="25"/>
      <c r="C24" s="27"/>
      <c r="D24" s="11"/>
      <c r="E24" s="15"/>
      <c r="F24" s="20"/>
    </row>
    <row r="25" spans="1:13" x14ac:dyDescent="0.25">
      <c r="A25" s="14" t="s">
        <v>103</v>
      </c>
      <c r="B25" s="67"/>
      <c r="C25" s="105">
        <v>0.2</v>
      </c>
      <c r="D25" s="11" t="s">
        <v>19</v>
      </c>
      <c r="E25" s="15">
        <f>Växtskyddskostn.!D13</f>
        <v>466</v>
      </c>
      <c r="F25" s="20">
        <f t="shared" si="1"/>
        <v>93.2</v>
      </c>
    </row>
    <row r="26" spans="1:13" ht="8.25" customHeight="1" x14ac:dyDescent="0.25">
      <c r="A26" s="10"/>
      <c r="B26" s="10"/>
      <c r="C26" s="46"/>
      <c r="D26" s="11"/>
      <c r="E26" s="15"/>
      <c r="F26" s="20"/>
    </row>
    <row r="27" spans="1:13" x14ac:dyDescent="0.25">
      <c r="A27" s="37" t="s">
        <v>133</v>
      </c>
      <c r="B27" s="38"/>
      <c r="C27" s="34"/>
      <c r="D27" s="40"/>
      <c r="E27" s="34"/>
      <c r="F27" s="29"/>
      <c r="H27" s="52"/>
      <c r="J27" s="101"/>
    </row>
    <row r="28" spans="1:13" x14ac:dyDescent="0.25">
      <c r="A28" s="10" t="s">
        <v>94</v>
      </c>
      <c r="B28" s="10"/>
      <c r="C28" s="29">
        <f>(C8/974)*1000</f>
        <v>5646.817248459959</v>
      </c>
      <c r="D28" s="11"/>
      <c r="E28" s="91">
        <v>9.5000000000000001E-2</v>
      </c>
      <c r="F28" s="29">
        <f>C28*E28</f>
        <v>536.44763860369608</v>
      </c>
      <c r="I28" s="53"/>
      <c r="J28" s="53"/>
      <c r="K28" s="53"/>
      <c r="L28" s="53"/>
      <c r="M28" s="53"/>
    </row>
    <row r="29" spans="1:13" x14ac:dyDescent="0.25">
      <c r="A29" s="10" t="s">
        <v>21</v>
      </c>
      <c r="B29" s="10"/>
      <c r="C29" s="29">
        <f>C28</f>
        <v>5646.817248459959</v>
      </c>
      <c r="D29" s="11"/>
      <c r="E29" s="91">
        <v>2.1999999999999999E-2</v>
      </c>
      <c r="F29" s="29">
        <f>C29*E29</f>
        <v>124.22997946611909</v>
      </c>
    </row>
    <row r="30" spans="1:13" x14ac:dyDescent="0.25">
      <c r="A30" s="17" t="s">
        <v>31</v>
      </c>
      <c r="B30" s="17"/>
      <c r="C30" s="117">
        <v>0.25</v>
      </c>
      <c r="D30" s="18" t="s">
        <v>32</v>
      </c>
      <c r="E30" s="21">
        <v>780</v>
      </c>
      <c r="F30" s="21">
        <f>C30*E30</f>
        <v>195</v>
      </c>
      <c r="H30" s="2"/>
      <c r="I30" s="82"/>
      <c r="J30" s="82"/>
      <c r="K30" s="82"/>
      <c r="L30" s="82"/>
      <c r="M30" s="2"/>
    </row>
    <row r="31" spans="1:13" x14ac:dyDescent="0.25">
      <c r="A31" s="63" t="s">
        <v>34</v>
      </c>
      <c r="B31" s="41"/>
      <c r="C31" s="41"/>
      <c r="D31" s="41"/>
      <c r="E31" s="41"/>
      <c r="F31" s="64">
        <f>SUM(F14:F30)</f>
        <v>8797.2776180698147</v>
      </c>
    </row>
    <row r="32" spans="1:13" ht="10.5" customHeight="1" x14ac:dyDescent="0.25">
      <c r="A32" s="10"/>
      <c r="B32" s="10"/>
      <c r="C32" s="10"/>
      <c r="D32" s="10"/>
      <c r="E32" s="10"/>
      <c r="F32" s="13"/>
      <c r="G32" s="10"/>
      <c r="I32" s="2"/>
      <c r="J32" s="2"/>
      <c r="K32" s="2"/>
      <c r="L32" s="2"/>
      <c r="M32" s="2"/>
    </row>
    <row r="33" spans="1:24" x14ac:dyDescent="0.25">
      <c r="A33" s="37" t="s">
        <v>134</v>
      </c>
      <c r="B33" s="89"/>
      <c r="C33" s="26"/>
      <c r="D33" s="26"/>
      <c r="E33" s="26"/>
      <c r="F33" s="90"/>
      <c r="G33" s="10"/>
    </row>
    <row r="34" spans="1:24" x14ac:dyDescent="0.25">
      <c r="A34" s="10" t="s">
        <v>84</v>
      </c>
      <c r="B34" s="10"/>
      <c r="C34" s="107">
        <v>1</v>
      </c>
      <c r="D34" s="11"/>
      <c r="E34" s="13">
        <f>Maskinkostn.!$D$4</f>
        <v>662</v>
      </c>
      <c r="F34" s="29">
        <f>C34*E34</f>
        <v>662</v>
      </c>
      <c r="G34" s="10"/>
    </row>
    <row r="35" spans="1:24" x14ac:dyDescent="0.25">
      <c r="A35" s="10" t="s">
        <v>79</v>
      </c>
      <c r="B35" s="10"/>
      <c r="C35" s="107">
        <v>1</v>
      </c>
      <c r="D35" s="11"/>
      <c r="E35" s="13">
        <f>Maskinkostn.!$D$5</f>
        <v>198</v>
      </c>
      <c r="F35" s="29">
        <f>C35*E35</f>
        <v>198</v>
      </c>
      <c r="G35" s="10"/>
    </row>
    <row r="36" spans="1:24" x14ac:dyDescent="0.25">
      <c r="A36" s="10" t="s">
        <v>35</v>
      </c>
      <c r="B36" s="10"/>
      <c r="C36" s="107">
        <v>1</v>
      </c>
      <c r="D36" s="11"/>
      <c r="E36" s="13">
        <f>Maskinkostn.!$D$6</f>
        <v>128</v>
      </c>
      <c r="F36" s="29">
        <f t="shared" ref="F36:F40" si="2">C36*E36</f>
        <v>128</v>
      </c>
      <c r="G36" s="10"/>
    </row>
    <row r="37" spans="1:24" x14ac:dyDescent="0.25">
      <c r="A37" s="10" t="s">
        <v>36</v>
      </c>
      <c r="B37" s="10"/>
      <c r="C37" s="107">
        <v>2</v>
      </c>
      <c r="D37" s="11"/>
      <c r="E37" s="13">
        <f>Maskinkostn.!$D$7</f>
        <v>150</v>
      </c>
      <c r="F37" s="29">
        <f t="shared" si="2"/>
        <v>300</v>
      </c>
      <c r="H37" s="101"/>
    </row>
    <row r="38" spans="1:24" x14ac:dyDescent="0.25">
      <c r="A38" s="10" t="s">
        <v>37</v>
      </c>
      <c r="B38" s="10"/>
      <c r="C38" s="107">
        <v>1</v>
      </c>
      <c r="D38" s="11"/>
      <c r="E38" s="13">
        <f>Maskinkostn.!$D$8</f>
        <v>1005</v>
      </c>
      <c r="F38" s="29">
        <f t="shared" si="2"/>
        <v>1005</v>
      </c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25">
      <c r="A39" s="10" t="s">
        <v>74</v>
      </c>
      <c r="B39" s="10"/>
      <c r="C39" s="107">
        <v>1</v>
      </c>
      <c r="D39" s="11"/>
      <c r="E39" s="13">
        <f>Maskinkostn.!$D$10</f>
        <v>278</v>
      </c>
      <c r="F39" s="29">
        <f t="shared" si="2"/>
        <v>278</v>
      </c>
      <c r="G39" s="10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5">
      <c r="A40" s="10" t="s">
        <v>77</v>
      </c>
      <c r="B40" s="10"/>
      <c r="C40" s="107">
        <v>1</v>
      </c>
      <c r="D40" s="11"/>
      <c r="E40" s="13">
        <f>Maskinkostn.!$D$11</f>
        <v>933</v>
      </c>
      <c r="F40" s="29">
        <f t="shared" si="2"/>
        <v>933</v>
      </c>
      <c r="G40" s="10"/>
    </row>
    <row r="41" spans="1:24" x14ac:dyDescent="0.25">
      <c r="A41" s="14" t="s">
        <v>39</v>
      </c>
      <c r="B41" s="14"/>
      <c r="C41" s="116">
        <f>C8</f>
        <v>5500</v>
      </c>
      <c r="D41" s="92" t="s">
        <v>192</v>
      </c>
      <c r="E41" s="94">
        <v>4.4999999999999998E-2</v>
      </c>
      <c r="F41" s="20">
        <f>C41*E41</f>
        <v>247.5</v>
      </c>
      <c r="G41" s="10"/>
    </row>
    <row r="42" spans="1:24" x14ac:dyDescent="0.25">
      <c r="A42" s="17" t="s">
        <v>96</v>
      </c>
      <c r="B42" s="17"/>
      <c r="C42" s="111">
        <v>2</v>
      </c>
      <c r="D42" s="18"/>
      <c r="E42" s="84">
        <v>245</v>
      </c>
      <c r="F42" s="21">
        <f>C42*E42</f>
        <v>490</v>
      </c>
      <c r="G42" s="10"/>
    </row>
    <row r="43" spans="1:24" x14ac:dyDescent="0.25">
      <c r="A43" s="63" t="s">
        <v>41</v>
      </c>
      <c r="B43" s="44"/>
      <c r="C43" s="44"/>
      <c r="D43" s="44"/>
      <c r="E43" s="44"/>
      <c r="F43" s="64">
        <f>SUM(F34:F42)</f>
        <v>4241.5</v>
      </c>
      <c r="G43" s="10"/>
    </row>
    <row r="44" spans="1:24" ht="26.25" customHeight="1" x14ac:dyDescent="0.25">
      <c r="A44" s="65" t="s">
        <v>78</v>
      </c>
      <c r="B44" s="45"/>
      <c r="C44" s="45"/>
      <c r="D44" s="45"/>
      <c r="E44" s="45"/>
      <c r="F44" s="66">
        <f>(F11-(F31+F43))</f>
        <v>3736.2223819301853</v>
      </c>
    </row>
    <row r="45" spans="1:24" x14ac:dyDescent="0.25">
      <c r="A45" s="10"/>
      <c r="B45" s="10"/>
      <c r="C45" s="10"/>
      <c r="D45" s="10"/>
      <c r="E45" s="10"/>
      <c r="F45" s="10"/>
    </row>
    <row r="46" spans="1:24" x14ac:dyDescent="0.25">
      <c r="A46" s="10"/>
      <c r="B46" s="10"/>
      <c r="C46" s="10"/>
      <c r="D46" s="10"/>
      <c r="E46" s="10"/>
      <c r="F46" s="10"/>
    </row>
    <row r="47" spans="1:24" x14ac:dyDescent="0.25">
      <c r="A47" s="19" t="s">
        <v>42</v>
      </c>
      <c r="B47" s="19"/>
      <c r="C47" s="19"/>
      <c r="D47" s="19"/>
      <c r="E47" s="19"/>
      <c r="F47" s="19"/>
    </row>
    <row r="48" spans="1:24" x14ac:dyDescent="0.25">
      <c r="A48" s="10" t="s">
        <v>216</v>
      </c>
      <c r="B48" s="10"/>
      <c r="D48" s="10"/>
      <c r="E48" s="10"/>
      <c r="F48" s="10"/>
    </row>
    <row r="49" spans="1:6" x14ac:dyDescent="0.25">
      <c r="A49" s="10"/>
      <c r="D49" s="10"/>
      <c r="E49" s="10"/>
      <c r="F49" s="10"/>
    </row>
    <row r="50" spans="1:6" ht="45.75" customHeight="1" x14ac:dyDescent="0.25">
      <c r="A50" s="50"/>
      <c r="B50" s="133"/>
      <c r="C50" s="134"/>
      <c r="D50" s="134"/>
      <c r="E50" s="134"/>
      <c r="F50" s="134"/>
    </row>
    <row r="51" spans="1:6" x14ac:dyDescent="0.25">
      <c r="A51" s="50"/>
      <c r="B51" s="50"/>
      <c r="C51" s="81"/>
      <c r="D51" s="81"/>
      <c r="E51" s="81"/>
      <c r="F51" s="81"/>
    </row>
    <row r="52" spans="1:6" x14ac:dyDescent="0.25">
      <c r="A52" s="10"/>
      <c r="B52" s="10"/>
      <c r="D52" s="10"/>
      <c r="E52" s="10"/>
      <c r="F52" s="10"/>
    </row>
    <row r="53" spans="1:6" x14ac:dyDescent="0.25">
      <c r="A53" s="10"/>
      <c r="B53" s="10"/>
      <c r="D53" s="10"/>
      <c r="E53" s="10"/>
      <c r="F53" s="10"/>
    </row>
    <row r="54" spans="1:6" ht="32.25" customHeight="1" x14ac:dyDescent="0.25">
      <c r="A54" s="50"/>
      <c r="B54" s="135"/>
      <c r="C54" s="134"/>
      <c r="D54" s="134"/>
      <c r="E54" s="134"/>
      <c r="F54" s="134"/>
    </row>
    <row r="55" spans="1:6" x14ac:dyDescent="0.25">
      <c r="A55" s="10"/>
      <c r="B55" s="10"/>
      <c r="D55" s="10"/>
      <c r="E55" s="10"/>
      <c r="F55" s="10"/>
    </row>
    <row r="56" spans="1:6" x14ac:dyDescent="0.25">
      <c r="A56" s="50"/>
      <c r="B56" s="133"/>
      <c r="C56" s="134"/>
      <c r="D56" s="134"/>
      <c r="E56" s="134"/>
      <c r="F56" s="134"/>
    </row>
    <row r="57" spans="1:6" x14ac:dyDescent="0.25">
      <c r="A57" s="10"/>
      <c r="B57" s="10"/>
      <c r="D57" s="10"/>
      <c r="E57" s="10"/>
      <c r="F57" s="10"/>
    </row>
    <row r="58" spans="1:6" x14ac:dyDescent="0.25">
      <c r="A58" s="10"/>
      <c r="B58" s="10"/>
      <c r="D58" s="10"/>
      <c r="E58" s="10"/>
      <c r="F58" s="10"/>
    </row>
    <row r="59" spans="1:6" x14ac:dyDescent="0.25">
      <c r="A59" s="10"/>
      <c r="B59" s="10"/>
      <c r="D59" s="10"/>
      <c r="E59" s="10"/>
      <c r="F59" s="10"/>
    </row>
    <row r="60" spans="1:6" x14ac:dyDescent="0.25">
      <c r="A60" s="10"/>
      <c r="B60" s="10"/>
      <c r="D60" s="10"/>
      <c r="E60" s="10"/>
      <c r="F60" s="10"/>
    </row>
    <row r="61" spans="1:6" x14ac:dyDescent="0.25">
      <c r="A61" s="10"/>
      <c r="B61" s="10"/>
      <c r="C61" s="10"/>
      <c r="D61" s="10"/>
      <c r="E61" s="10"/>
      <c r="F61" s="10"/>
    </row>
    <row r="62" spans="1:6" x14ac:dyDescent="0.25">
      <c r="A62" s="10"/>
      <c r="B62" s="10"/>
      <c r="C62" s="10"/>
      <c r="D62" s="10"/>
      <c r="E62" s="10"/>
      <c r="F62" s="10"/>
    </row>
    <row r="63" spans="1:6" x14ac:dyDescent="0.25">
      <c r="A63" s="10"/>
      <c r="B63" s="10"/>
      <c r="C63" s="10"/>
      <c r="D63" s="10"/>
      <c r="E63" s="10"/>
      <c r="F63" s="10"/>
    </row>
    <row r="64" spans="1:6" x14ac:dyDescent="0.25">
      <c r="A64" s="10"/>
      <c r="B64" s="10"/>
      <c r="C64" s="10"/>
      <c r="D64" s="10"/>
      <c r="E64" s="10"/>
      <c r="F64" s="10"/>
    </row>
  </sheetData>
  <sheetProtection algorithmName="SHA-512" hashValue="lS3CRAY9xJXyV0U8XgWjyQR95GGbCj5an3KTGX343FXAX+ksf4NVTJIqcVoWxGJ1fc+oBhje+wAW8eHsIjK+qQ==" saltValue="FDHBTpUN3pT1Mi6N/GtAGg==" spinCount="100000" sheet="1" objects="1" scenarios="1"/>
  <mergeCells count="4">
    <mergeCell ref="A1:F1"/>
    <mergeCell ref="B50:F50"/>
    <mergeCell ref="B54:F54"/>
    <mergeCell ref="B56:F5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Välkommen !</vt:lpstr>
      <vt:lpstr>Grödjämförelse  Diagram</vt:lpstr>
      <vt:lpstr>Rödklöver 2n</vt:lpstr>
      <vt:lpstr>Vitklöver</vt:lpstr>
      <vt:lpstr>Timotej</vt:lpstr>
      <vt:lpstr>Rödsvingel</vt:lpstr>
      <vt:lpstr>Ängsgröe</vt:lpstr>
      <vt:lpstr>Ängssvingel</vt:lpstr>
      <vt:lpstr>Vårkorn Malt</vt:lpstr>
      <vt:lpstr>Höstvete Bröd</vt:lpstr>
      <vt:lpstr>Maskinkostn.</vt:lpstr>
      <vt:lpstr>Gödningskostn.</vt:lpstr>
      <vt:lpstr>Växtskyddskostn.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Gottfridsson</dc:creator>
  <cp:lastModifiedBy>Cumulus Information</cp:lastModifiedBy>
  <cp:lastPrinted>2018-12-13T15:00:11Z</cp:lastPrinted>
  <dcterms:created xsi:type="dcterms:W3CDTF">2016-11-29T13:58:22Z</dcterms:created>
  <dcterms:modified xsi:type="dcterms:W3CDTF">2022-07-06T07:09:27Z</dcterms:modified>
</cp:coreProperties>
</file>